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710" yWindow="165" windowWidth="8685" windowHeight="5850" activeTab="2"/>
  </bookViews>
  <sheets>
    <sheet name="Planilha orçamentária 170" sheetId="7" r:id="rId1"/>
    <sheet name="cronograma" sheetId="8" r:id="rId2"/>
    <sheet name="cronograma prático" sheetId="10" r:id="rId3"/>
  </sheets>
  <externalReferences>
    <externalReference r:id="rId4"/>
  </externalReferences>
  <definedNames>
    <definedName name="_xlnm.Print_Area" localSheetId="0">'Planilha orçamentária 170'!$A$1:$H$29</definedName>
    <definedName name="_xlnm.Print_Titles" localSheetId="0">'Planilha orçamentária 170'!$A:$H,'Planilha orçamentária 170'!$11:$11</definedName>
  </definedNames>
  <calcPr calcId="145621" iterate="1" iterateCount="200" iterateDelta="1E-4"/>
</workbook>
</file>

<file path=xl/calcChain.xml><?xml version="1.0" encoding="utf-8"?>
<calcChain xmlns="http://schemas.openxmlformats.org/spreadsheetml/2006/main">
  <c r="A27" i="10" l="1"/>
  <c r="G23" i="10" l="1"/>
  <c r="H23" i="10" s="1"/>
  <c r="H25" i="10" s="1"/>
  <c r="F20" i="10"/>
  <c r="G20" i="10" s="1"/>
  <c r="G25" i="10" s="1"/>
  <c r="B22" i="10"/>
  <c r="B19" i="10"/>
  <c r="E17" i="10"/>
  <c r="E25" i="10" s="1"/>
  <c r="B16" i="10"/>
  <c r="D14" i="10"/>
  <c r="D25" i="10" s="1"/>
  <c r="C11" i="10"/>
  <c r="I10" i="10" s="1"/>
  <c r="I13" i="10" l="1"/>
  <c r="I16" i="10"/>
  <c r="I19" i="10"/>
  <c r="C25" i="10"/>
  <c r="F25" i="10"/>
  <c r="I22" i="10"/>
  <c r="A32" i="8"/>
  <c r="AF27" i="8"/>
  <c r="B22" i="7"/>
  <c r="B13" i="7"/>
  <c r="I25" i="10" l="1"/>
  <c r="BJ27" i="8"/>
  <c r="BY25" i="8" s="1"/>
  <c r="AD16" i="8"/>
  <c r="BH16" i="8" s="1"/>
  <c r="AD13" i="8"/>
  <c r="BH13" i="8" s="1"/>
  <c r="AU30" i="8" l="1"/>
  <c r="BY14" i="8" l="1"/>
  <c r="BY19" i="8" s="1"/>
  <c r="B16" i="7" l="1"/>
  <c r="H16" i="7" s="1"/>
  <c r="H22" i="7"/>
  <c r="H21" i="7" s="1"/>
  <c r="AF17" i="8" s="1"/>
  <c r="BJ17" i="8" s="1"/>
  <c r="F22" i="7"/>
  <c r="E22" i="7"/>
  <c r="G20" i="7"/>
  <c r="F20" i="7"/>
  <c r="E20" i="7"/>
  <c r="D20" i="7"/>
  <c r="C20" i="7"/>
  <c r="G19" i="7"/>
  <c r="F19" i="7"/>
  <c r="E19" i="7"/>
  <c r="D19" i="7"/>
  <c r="C19" i="7"/>
  <c r="B19" i="7"/>
  <c r="B20" i="7" s="1"/>
  <c r="G18" i="7"/>
  <c r="H18" i="7" s="1"/>
  <c r="F18" i="7"/>
  <c r="E18" i="7"/>
  <c r="D18" i="7"/>
  <c r="C18" i="7"/>
  <c r="F16" i="7"/>
  <c r="E16" i="7"/>
  <c r="F15" i="7"/>
  <c r="E15" i="7"/>
  <c r="F14" i="7"/>
  <c r="E14" i="7"/>
  <c r="F13" i="7"/>
  <c r="E13" i="7"/>
  <c r="H20" i="7" l="1"/>
  <c r="H19" i="7"/>
  <c r="H13" i="7"/>
  <c r="B14" i="7"/>
  <c r="H17" i="7" l="1"/>
  <c r="B15" i="7"/>
  <c r="H15" i="7" s="1"/>
  <c r="H14" i="7"/>
  <c r="H12" i="7" l="1"/>
  <c r="H23" i="7" l="1"/>
  <c r="AF14" i="8"/>
  <c r="BJ14" i="8" s="1"/>
  <c r="BH19" i="8" s="1"/>
  <c r="BY26" i="8" l="1"/>
  <c r="AF29" i="8"/>
  <c r="AF30" i="8" l="1"/>
  <c r="BJ29" i="8"/>
  <c r="BJ30" i="8" s="1"/>
</calcChain>
</file>

<file path=xl/sharedStrings.xml><?xml version="1.0" encoding="utf-8"?>
<sst xmlns="http://schemas.openxmlformats.org/spreadsheetml/2006/main" count="120" uniqueCount="92">
  <si>
    <t>CÓDIGO</t>
  </si>
  <si>
    <t>DESCRIÇÃO</t>
  </si>
  <si>
    <t>UNIDADE</t>
  </si>
  <si>
    <t>MATERIAL</t>
  </si>
  <si>
    <t>MÃO DE OBRA</t>
  </si>
  <si>
    <t>Tinta acrílica para sinalização visual de piso, com acabamento microtexturizado e antiderrapante</t>
  </si>
  <si>
    <t>PLANILHA ORÇAMENTARIA DA OBRA</t>
  </si>
  <si>
    <t>QUANTIDADE</t>
  </si>
  <si>
    <t>MATERIAL E MÃO DE OBRA</t>
  </si>
  <si>
    <t>VALOR TOTAL</t>
  </si>
  <si>
    <t>TOTAL</t>
  </si>
  <si>
    <t>Varrição de pavimento para recapeamento</t>
  </si>
  <si>
    <t>Concreto asfáltico usinado a quente - Blinder</t>
  </si>
  <si>
    <t>Imprimação betuminosa ligante</t>
  </si>
  <si>
    <t>BOLETIM CPOS: N.º 170 - com desoneração - BDI 0%</t>
  </si>
  <si>
    <t>MUNICÍPIO: CANITAR</t>
  </si>
  <si>
    <t>1.</t>
  </si>
  <si>
    <t>2.</t>
  </si>
  <si>
    <t>RECAPEAMENTO ASFÁLTICO</t>
  </si>
  <si>
    <t>ACESSIBILIDADE</t>
  </si>
  <si>
    <t>Eng. Tsuneo Oda</t>
  </si>
  <si>
    <t>Responsável Técnico</t>
  </si>
  <si>
    <t>Anibal Feliciano</t>
  </si>
  <si>
    <t>Prefeito Municipal</t>
  </si>
  <si>
    <t>SINALIZAÇÃO VIÁRIA</t>
  </si>
  <si>
    <t>OBJETO: INFRA ESTRUTURA URBANA</t>
  </si>
  <si>
    <t>CRONOGRAMA FISICO-FINANCEIRO</t>
  </si>
  <si>
    <t>Programa: FEH - Fundo Estadual da Habitação</t>
  </si>
  <si>
    <t>Boletim CPOS: 170 com desoneração s/ BDI</t>
  </si>
  <si>
    <t>Regime de Execução: EMPREITADA GLOBAL</t>
  </si>
  <si>
    <t>Município: Canitar</t>
  </si>
  <si>
    <t>Data início da obra: 90 dias após a emissão da OIS</t>
  </si>
  <si>
    <t>Data de previsão para término do convênio: 30 (trinta) meses contados da data da assinatura do convênio</t>
  </si>
  <si>
    <t>DESENVOLVIMENTO FISICO E APLICAÇÃO DOS RECURSOS FINANCEIROS</t>
  </si>
  <si>
    <t>ITEM</t>
  </si>
  <si>
    <t>SERVIÇO</t>
  </si>
  <si>
    <t>1ª ETAPA                                    Prazo de execução: 30 dias</t>
  </si>
  <si>
    <t>2ª ETAPA                                 Prazo de execução: 60 dias</t>
  </si>
  <si>
    <t>TOTAL                                                  Prazo de execução: 90 dias</t>
  </si>
  <si>
    <t>01</t>
  </si>
  <si>
    <t>Execução de recapeamento asfáltico</t>
  </si>
  <si>
    <t>m2</t>
  </si>
  <si>
    <t>%</t>
  </si>
  <si>
    <t>02</t>
  </si>
  <si>
    <t>Execução de sinalização viária</t>
  </si>
  <si>
    <t>DESEMBOLSO E PRESTAÇÃO DE CONTAS</t>
  </si>
  <si>
    <t>1ª ETAPA</t>
  </si>
  <si>
    <t>2ª ETAPA</t>
  </si>
  <si>
    <t>Prestação de contas final</t>
  </si>
  <si>
    <t>TOTAL                   Prazo de 30 (trinta) meses</t>
  </si>
  <si>
    <t>Apresentação do procedimento licitatório                             Prazo de 200 dias a partir da assinatura do convênio</t>
  </si>
  <si>
    <t>Prazo de execução da obra =            90 dias</t>
  </si>
  <si>
    <t>Prestação de contas                         da 1ª parcela</t>
  </si>
  <si>
    <t>Desembolso 1ª parcela</t>
  </si>
  <si>
    <t>Desembolso 2ª parcela</t>
  </si>
  <si>
    <t>Recurso Estadual</t>
  </si>
  <si>
    <t>Valor (R$)</t>
  </si>
  <si>
    <t>Recurso próprio (contrapartida PM)</t>
  </si>
  <si>
    <t>Total (Recurso Estadual + Contrapartida (PM)</t>
  </si>
  <si>
    <t>Wesley Romer Batista</t>
  </si>
  <si>
    <t>Engº Tsuneo Oda</t>
  </si>
  <si>
    <t>Gestor do Convênio</t>
  </si>
  <si>
    <t>Responsável Técnico do Convênio</t>
  </si>
  <si>
    <t>Obra: Execução de obras de infraestrutura - recapeamento asfáltico e sinalização viária</t>
  </si>
  <si>
    <t>Data de término da obra: 30 dias após a emissão da OIS</t>
  </si>
  <si>
    <t>100% dos recursos</t>
  </si>
  <si>
    <t>0% dos recursos</t>
  </si>
  <si>
    <t>LOCAL: RUA VIRGILIO FURLANETO, RUA PEDRO GIMENES e RUA LUIZA PINHEIRO CABETE</t>
  </si>
  <si>
    <t>Processo: Convenio nº 169/2015 e nº 96/2016</t>
  </si>
  <si>
    <t>.</t>
  </si>
  <si>
    <t>Canitar, 29 de maio de 2.018</t>
  </si>
  <si>
    <t>CONVENIO 169/2015 e 96/2016</t>
  </si>
  <si>
    <t>Local: Rua Virgilio Furlaneto, Rua Pedro Gimenes e Rua Luiza Pinheiro Cabete</t>
  </si>
  <si>
    <t>OBRA: EXECUÇÃO DE OBRAS DE INFRAESTRUTURA - RECAPEAMENTO ASFÁLTICO E SINALIZAÇÃO VIARIA</t>
  </si>
  <si>
    <t>Camada de rolamento em concreto betuminosos usinado quente - CBUQ</t>
  </si>
  <si>
    <r>
      <t>m</t>
    </r>
    <r>
      <rPr>
        <sz val="10"/>
        <color indexed="8"/>
        <rFont val="Calibri"/>
        <family val="2"/>
      </rPr>
      <t>³</t>
    </r>
  </si>
  <si>
    <r>
      <t>m</t>
    </r>
    <r>
      <rPr>
        <sz val="10"/>
        <color indexed="8"/>
        <rFont val="Calibri"/>
        <family val="2"/>
      </rPr>
      <t>²</t>
    </r>
  </si>
  <si>
    <t>m</t>
  </si>
  <si>
    <t>Varrição de pavimento para recapeament</t>
  </si>
  <si>
    <t>3.</t>
  </si>
  <si>
    <t>4.</t>
  </si>
  <si>
    <t>5.</t>
  </si>
  <si>
    <t>item</t>
  </si>
  <si>
    <t>descrição do item</t>
  </si>
  <si>
    <t>1º dia</t>
  </si>
  <si>
    <t>2º dia</t>
  </si>
  <si>
    <t>3º dia</t>
  </si>
  <si>
    <t>4º dia</t>
  </si>
  <si>
    <t>5º dia</t>
  </si>
  <si>
    <t>6º dia</t>
  </si>
  <si>
    <t>total</t>
  </si>
  <si>
    <t>Secretario de Obras e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</si>
</sst>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#,##0.0000"/>
    <numFmt numFmtId="166" formatCode="_-&quot;R$&quot;* #,##0.00_-;\-&quot;R$&quot;* #,##0.00_-;_-&quot;R$&quot;* &quot;-&quot;??_-;_-@_-"/>
    <numFmt numFmtId="167" formatCode="&quot;R$&quot;#,##0.00"/>
  </numFmts>
  <fonts count="43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2"/>
      <color theme="0"/>
      <name val="Arial"/>
      <family val="2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color theme="0" tint="-0.499984740745262"/>
      <name val="Arial"/>
      <family val="2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indexed="8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6"/>
      <name val="Calibri"/>
      <family val="2"/>
      <scheme val="minor"/>
    </font>
    <font>
      <sz val="6"/>
      <color indexed="8"/>
      <name val="Arial"/>
      <family val="2"/>
    </font>
    <font>
      <sz val="10"/>
      <color theme="0"/>
      <name val="Calibri"/>
      <family val="2"/>
      <scheme val="minor"/>
    </font>
    <font>
      <sz val="10"/>
      <color indexed="8"/>
      <name val="Calibri"/>
      <family val="2"/>
    </font>
    <font>
      <b/>
      <sz val="9"/>
      <color theme="1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top"/>
    </xf>
    <xf numFmtId="0" fontId="5" fillId="0" borderId="0"/>
    <xf numFmtId="43" fontId="5" fillId="0" borderId="0" applyFont="0" applyFill="0" applyBorder="0" applyAlignment="0" applyProtection="0"/>
  </cellStyleXfs>
  <cellXfs count="256">
    <xf numFmtId="0" fontId="0" fillId="0" borderId="0" xfId="0"/>
    <xf numFmtId="0" fontId="2" fillId="0" borderId="0" xfId="1">
      <alignment vertical="top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 shrinkToFit="1"/>
    </xf>
    <xf numFmtId="0" fontId="6" fillId="0" borderId="1" xfId="1" applyFont="1" applyBorder="1" applyAlignment="1">
      <alignment horizontal="center" vertical="center" wrapText="1" shrinkToFit="1"/>
    </xf>
    <xf numFmtId="44" fontId="6" fillId="0" borderId="1" xfId="1" applyNumberFormat="1" applyFon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/>
    </xf>
    <xf numFmtId="44" fontId="8" fillId="2" borderId="1" xfId="1" applyNumberFormat="1" applyFont="1" applyFill="1" applyBorder="1" applyAlignment="1">
      <alignment vertical="center"/>
    </xf>
    <xf numFmtId="0" fontId="7" fillId="4" borderId="1" xfId="1" applyFont="1" applyFill="1" applyBorder="1" applyAlignment="1">
      <alignment horizontal="center" vertical="center"/>
    </xf>
    <xf numFmtId="0" fontId="19" fillId="0" borderId="0" xfId="1" applyFont="1">
      <alignment vertical="top"/>
    </xf>
    <xf numFmtId="0" fontId="1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left" vertical="center" wrapText="1" shrinkToFit="1"/>
    </xf>
    <xf numFmtId="0" fontId="20" fillId="2" borderId="1" xfId="1" applyFont="1" applyFill="1" applyBorder="1" applyAlignment="1">
      <alignment horizontal="center" vertical="center" wrapText="1" shrinkToFit="1"/>
    </xf>
    <xf numFmtId="44" fontId="20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2" fontId="6" fillId="0" borderId="1" xfId="1" applyNumberFormat="1" applyFont="1" applyBorder="1" applyAlignment="1">
      <alignment horizontal="right" vertical="center" wrapText="1" indent="2"/>
    </xf>
    <xf numFmtId="0" fontId="4" fillId="0" borderId="0" xfId="1" applyFont="1" applyAlignment="1">
      <alignment horizontal="left"/>
    </xf>
    <xf numFmtId="0" fontId="2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vertical="center"/>
    </xf>
    <xf numFmtId="0" fontId="12" fillId="6" borderId="6" xfId="1" applyFont="1" applyFill="1" applyBorder="1" applyAlignment="1">
      <alignment vertical="center" wrapText="1"/>
    </xf>
    <xf numFmtId="4" fontId="12" fillId="6" borderId="6" xfId="1" applyNumberFormat="1" applyFont="1" applyFill="1" applyBorder="1" applyAlignment="1">
      <alignment vertical="center" wrapText="1"/>
    </xf>
    <xf numFmtId="0" fontId="12" fillId="6" borderId="6" xfId="1" applyFont="1" applyFill="1" applyBorder="1" applyAlignment="1">
      <alignment vertical="center" wrapText="1" shrinkToFit="1"/>
    </xf>
    <xf numFmtId="0" fontId="12" fillId="6" borderId="5" xfId="1" applyFont="1" applyFill="1" applyBorder="1" applyAlignment="1">
      <alignment vertical="center" wrapText="1" shrinkToFit="1"/>
    </xf>
    <xf numFmtId="0" fontId="12" fillId="6" borderId="5" xfId="1" applyFont="1" applyFill="1" applyBorder="1" applyAlignment="1">
      <alignment vertical="center"/>
    </xf>
    <xf numFmtId="0" fontId="12" fillId="6" borderId="8" xfId="1" applyFont="1" applyFill="1" applyBorder="1" applyAlignment="1">
      <alignment vertical="center" wrapText="1"/>
    </xf>
    <xf numFmtId="0" fontId="12" fillId="6" borderId="9" xfId="1" applyFont="1" applyFill="1" applyBorder="1" applyAlignment="1">
      <alignment vertical="center" wrapText="1"/>
    </xf>
    <xf numFmtId="0" fontId="25" fillId="6" borderId="8" xfId="1" applyFont="1" applyFill="1" applyBorder="1" applyAlignment="1">
      <alignment vertical="center"/>
    </xf>
    <xf numFmtId="0" fontId="25" fillId="6" borderId="9" xfId="1" applyFont="1" applyFill="1" applyBorder="1" applyAlignment="1">
      <alignment vertical="center"/>
    </xf>
    <xf numFmtId="0" fontId="23" fillId="6" borderId="0" xfId="1" applyFont="1" applyFill="1" applyBorder="1" applyAlignment="1"/>
    <xf numFmtId="0" fontId="15" fillId="6" borderId="0" xfId="0" applyFont="1" applyFill="1" applyBorder="1"/>
    <xf numFmtId="0" fontId="15" fillId="0" borderId="0" xfId="0" applyFont="1"/>
    <xf numFmtId="0" fontId="27" fillId="0" borderId="0" xfId="0" applyFont="1"/>
    <xf numFmtId="4" fontId="29" fillId="6" borderId="13" xfId="1" applyNumberFormat="1" applyFont="1" applyFill="1" applyBorder="1" applyAlignment="1"/>
    <xf numFmtId="4" fontId="29" fillId="6" borderId="14" xfId="1" applyNumberFormat="1" applyFont="1" applyFill="1" applyBorder="1" applyAlignment="1"/>
    <xf numFmtId="0" fontId="29" fillId="6" borderId="13" xfId="1" applyFont="1" applyFill="1" applyBorder="1" applyAlignment="1"/>
    <xf numFmtId="0" fontId="29" fillId="6" borderId="14" xfId="1" applyFont="1" applyFill="1" applyBorder="1" applyAlignment="1"/>
    <xf numFmtId="4" fontId="29" fillId="6" borderId="15" xfId="1" applyNumberFormat="1" applyFont="1" applyFill="1" applyBorder="1" applyAlignment="1"/>
    <xf numFmtId="4" fontId="29" fillId="6" borderId="16" xfId="1" applyNumberFormat="1" applyFont="1" applyFill="1" applyBorder="1" applyAlignment="1"/>
    <xf numFmtId="4" fontId="29" fillId="6" borderId="17" xfId="1" applyNumberFormat="1" applyFont="1" applyFill="1" applyBorder="1" applyAlignment="1"/>
    <xf numFmtId="166" fontId="29" fillId="6" borderId="16" xfId="1" applyNumberFormat="1" applyFont="1" applyFill="1" applyBorder="1" applyAlignment="1"/>
    <xf numFmtId="166" fontId="29" fillId="6" borderId="17" xfId="1" applyNumberFormat="1" applyFont="1" applyFill="1" applyBorder="1" applyAlignment="1"/>
    <xf numFmtId="0" fontId="22" fillId="0" borderId="0" xfId="0" applyFont="1"/>
    <xf numFmtId="44" fontId="22" fillId="0" borderId="0" xfId="0" applyNumberFormat="1" applyFont="1"/>
    <xf numFmtId="166" fontId="22" fillId="0" borderId="0" xfId="0" applyNumberFormat="1" applyFont="1"/>
    <xf numFmtId="9" fontId="29" fillId="6" borderId="18" xfId="1" applyNumberFormat="1" applyFont="1" applyFill="1" applyBorder="1" applyAlignment="1"/>
    <xf numFmtId="9" fontId="29" fillId="6" borderId="19" xfId="1" applyNumberFormat="1" applyFont="1" applyFill="1" applyBorder="1" applyAlignment="1"/>
    <xf numFmtId="0" fontId="29" fillId="6" borderId="19" xfId="1" applyFont="1" applyFill="1" applyBorder="1" applyAlignment="1"/>
    <xf numFmtId="0" fontId="29" fillId="6" borderId="20" xfId="1" applyFont="1" applyFill="1" applyBorder="1" applyAlignment="1"/>
    <xf numFmtId="0" fontId="12" fillId="6" borderId="0" xfId="1" applyFont="1" applyFill="1" applyBorder="1" applyAlignment="1">
      <alignment vertical="center" wrapText="1"/>
    </xf>
    <xf numFmtId="4" fontId="12" fillId="6" borderId="0" xfId="1" applyNumberFormat="1" applyFont="1" applyFill="1" applyBorder="1" applyAlignment="1">
      <alignment vertical="center" wrapText="1"/>
    </xf>
    <xf numFmtId="0" fontId="0" fillId="6" borderId="0" xfId="0" applyFill="1" applyBorder="1" applyAlignment="1"/>
    <xf numFmtId="0" fontId="16" fillId="3" borderId="3" xfId="0" applyFont="1" applyFill="1" applyBorder="1" applyAlignment="1"/>
    <xf numFmtId="44" fontId="0" fillId="0" borderId="0" xfId="0" applyNumberFormat="1"/>
    <xf numFmtId="166" fontId="0" fillId="0" borderId="0" xfId="0" applyNumberFormat="1"/>
    <xf numFmtId="0" fontId="12" fillId="6" borderId="0" xfId="1" applyFont="1" applyFill="1" applyBorder="1" applyAlignment="1">
      <alignment vertical="center" wrapText="1" shrinkToFit="1"/>
    </xf>
    <xf numFmtId="44" fontId="12" fillId="6" borderId="0" xfId="1" applyNumberFormat="1" applyFont="1" applyFill="1" applyBorder="1" applyAlignment="1">
      <alignment vertical="center" wrapText="1"/>
    </xf>
    <xf numFmtId="0" fontId="12" fillId="5" borderId="0" xfId="1" applyFont="1" applyFill="1" applyBorder="1" applyAlignment="1">
      <alignment vertical="center" wrapText="1" shrinkToFit="1"/>
    </xf>
    <xf numFmtId="44" fontId="12" fillId="5" borderId="0" xfId="1" applyNumberFormat="1" applyFont="1" applyFill="1" applyBorder="1" applyAlignment="1">
      <alignment vertical="center" wrapText="1"/>
    </xf>
    <xf numFmtId="166" fontId="32" fillId="6" borderId="0" xfId="1" applyNumberFormat="1" applyFont="1" applyFill="1" applyBorder="1" applyAlignment="1">
      <alignment vertical="center" wrapText="1" shrinkToFit="1"/>
    </xf>
    <xf numFmtId="0" fontId="32" fillId="6" borderId="0" xfId="1" applyFont="1" applyFill="1" applyBorder="1" applyAlignment="1">
      <alignment vertical="center" wrapText="1" shrinkToFit="1"/>
    </xf>
    <xf numFmtId="167" fontId="32" fillId="6" borderId="0" xfId="1" applyNumberFormat="1" applyFont="1" applyFill="1" applyBorder="1" applyAlignment="1">
      <alignment vertical="center" wrapText="1" shrinkToFit="1"/>
    </xf>
    <xf numFmtId="167" fontId="32" fillId="0" borderId="0" xfId="1" applyNumberFormat="1" applyFont="1" applyFill="1" applyBorder="1" applyAlignment="1">
      <alignment vertical="center" wrapText="1" shrinkToFit="1"/>
    </xf>
    <xf numFmtId="166" fontId="32" fillId="6" borderId="6" xfId="1" applyNumberFormat="1" applyFont="1" applyFill="1" applyBorder="1" applyAlignment="1">
      <alignment vertical="center" wrapText="1" shrinkToFit="1"/>
    </xf>
    <xf numFmtId="0" fontId="32" fillId="6" borderId="6" xfId="1" applyFont="1" applyFill="1" applyBorder="1" applyAlignment="1">
      <alignment vertical="center" wrapText="1" shrinkToFit="1"/>
    </xf>
    <xf numFmtId="167" fontId="32" fillId="6" borderId="6" xfId="1" applyNumberFormat="1" applyFont="1" applyFill="1" applyBorder="1" applyAlignment="1">
      <alignment vertical="center" wrapText="1" shrinkToFit="1"/>
    </xf>
    <xf numFmtId="0" fontId="35" fillId="6" borderId="6" xfId="1" applyFont="1" applyFill="1" applyBorder="1" applyAlignment="1">
      <alignment vertical="center" wrapText="1"/>
    </xf>
    <xf numFmtId="0" fontId="2" fillId="6" borderId="0" xfId="1" applyFill="1">
      <alignment vertical="top"/>
    </xf>
    <xf numFmtId="0" fontId="12" fillId="6" borderId="0" xfId="1" applyFont="1" applyFill="1" applyBorder="1" applyAlignment="1">
      <alignment vertical="center"/>
    </xf>
    <xf numFmtId="0" fontId="3" fillId="6" borderId="0" xfId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0" fontId="0" fillId="6" borderId="0" xfId="0" applyFill="1" applyBorder="1"/>
    <xf numFmtId="0" fontId="15" fillId="6" borderId="0" xfId="0" applyFont="1" applyFill="1" applyBorder="1" applyAlignment="1"/>
    <xf numFmtId="0" fontId="15" fillId="0" borderId="0" xfId="0" applyFont="1" applyAlignment="1"/>
    <xf numFmtId="0" fontId="0" fillId="0" borderId="0" xfId="0" applyFill="1" applyBorder="1"/>
    <xf numFmtId="0" fontId="11" fillId="0" borderId="0" xfId="0" applyFont="1" applyFill="1" applyBorder="1" applyAlignment="1"/>
    <xf numFmtId="0" fontId="14" fillId="0" borderId="0" xfId="0" applyFont="1" applyFill="1" applyBorder="1" applyAlignment="1"/>
    <xf numFmtId="0" fontId="36" fillId="0" borderId="0" xfId="1" applyFont="1" applyAlignment="1">
      <alignment horizontal="left"/>
    </xf>
    <xf numFmtId="0" fontId="37" fillId="0" borderId="0" xfId="1" applyFont="1">
      <alignment vertical="top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8" fillId="6" borderId="0" xfId="0" applyFont="1" applyFill="1" applyBorder="1"/>
    <xf numFmtId="0" fontId="38" fillId="6" borderId="0" xfId="0" applyFont="1" applyFill="1" applyBorder="1" applyAlignment="1"/>
    <xf numFmtId="0" fontId="4" fillId="0" borderId="0" xfId="1" applyFont="1" applyAlignment="1">
      <alignment horizontal="left"/>
    </xf>
    <xf numFmtId="0" fontId="12" fillId="6" borderId="5" xfId="1" applyFont="1" applyFill="1" applyBorder="1" applyAlignment="1">
      <alignment horizontal="left" vertical="center" inden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0" fillId="6" borderId="0" xfId="0" applyFill="1"/>
    <xf numFmtId="0" fontId="0" fillId="0" borderId="0" xfId="0" applyFill="1"/>
    <xf numFmtId="0" fontId="0" fillId="0" borderId="0" xfId="0" applyBorder="1"/>
    <xf numFmtId="0" fontId="6" fillId="6" borderId="0" xfId="1" applyFont="1" applyFill="1" applyBorder="1" applyAlignment="1">
      <alignment horizontal="left" vertical="center" wrapText="1" shrinkToFit="1"/>
    </xf>
    <xf numFmtId="4" fontId="13" fillId="3" borderId="10" xfId="0" applyNumberFormat="1" applyFont="1" applyFill="1" applyBorder="1" applyAlignment="1">
      <alignment vertical="center"/>
    </xf>
    <xf numFmtId="4" fontId="13" fillId="6" borderId="27" xfId="0" applyNumberFormat="1" applyFont="1" applyFill="1" applyBorder="1" applyAlignment="1">
      <alignment horizontal="right" vertical="center"/>
    </xf>
    <xf numFmtId="4" fontId="13" fillId="6" borderId="0" xfId="0" applyNumberFormat="1" applyFont="1" applyFill="1" applyBorder="1" applyAlignment="1">
      <alignment horizontal="right" vertical="center"/>
    </xf>
    <xf numFmtId="0" fontId="4" fillId="0" borderId="0" xfId="1" applyFont="1" applyAlignment="1"/>
    <xf numFmtId="4" fontId="41" fillId="4" borderId="22" xfId="0" applyNumberFormat="1" applyFont="1" applyFill="1" applyBorder="1" applyAlignment="1">
      <alignment vertical="center"/>
    </xf>
    <xf numFmtId="4" fontId="14" fillId="6" borderId="27" xfId="0" applyNumberFormat="1" applyFont="1" applyFill="1" applyBorder="1" applyAlignment="1">
      <alignment horizontal="right" vertical="center"/>
    </xf>
    <xf numFmtId="4" fontId="14" fillId="6" borderId="0" xfId="0" applyNumberFormat="1" applyFont="1" applyFill="1" applyBorder="1" applyAlignment="1">
      <alignment horizontal="right" vertical="center"/>
    </xf>
    <xf numFmtId="4" fontId="14" fillId="6" borderId="28" xfId="0" applyNumberFormat="1" applyFont="1" applyFill="1" applyBorder="1" applyAlignment="1">
      <alignment horizontal="right" vertical="center"/>
    </xf>
    <xf numFmtId="4" fontId="14" fillId="6" borderId="10" xfId="0" applyNumberFormat="1" applyFont="1" applyFill="1" applyBorder="1" applyAlignment="1">
      <alignment horizontal="right" vertical="center"/>
    </xf>
    <xf numFmtId="4" fontId="14" fillId="6" borderId="3" xfId="0" applyNumberFormat="1" applyFont="1" applyFill="1" applyBorder="1" applyAlignment="1">
      <alignment vertical="center"/>
    </xf>
    <xf numFmtId="4" fontId="14" fillId="3" borderId="29" xfId="0" applyNumberFormat="1" applyFont="1" applyFill="1" applyBorder="1" applyAlignment="1">
      <alignment horizontal="right" vertical="center"/>
    </xf>
    <xf numFmtId="4" fontId="14" fillId="6" borderId="3" xfId="0" applyNumberFormat="1" applyFont="1" applyFill="1" applyBorder="1" applyAlignment="1">
      <alignment horizontal="right" vertical="center"/>
    </xf>
    <xf numFmtId="4" fontId="14" fillId="6" borderId="29" xfId="0" applyNumberFormat="1" applyFont="1" applyFill="1" applyBorder="1" applyAlignment="1">
      <alignment horizontal="right" vertical="center"/>
    </xf>
    <xf numFmtId="4" fontId="14" fillId="6" borderId="0" xfId="0" applyNumberFormat="1" applyFont="1" applyFill="1" applyBorder="1" applyAlignment="1">
      <alignment vertical="center"/>
    </xf>
    <xf numFmtId="4" fontId="14" fillId="6" borderId="10" xfId="0" applyNumberFormat="1" applyFont="1" applyFill="1" applyBorder="1" applyAlignment="1">
      <alignment vertical="center"/>
    </xf>
    <xf numFmtId="4" fontId="14" fillId="3" borderId="3" xfId="0" applyNumberFormat="1" applyFont="1" applyFill="1" applyBorder="1" applyAlignment="1">
      <alignment horizontal="right" vertical="center"/>
    </xf>
    <xf numFmtId="4" fontId="14" fillId="6" borderId="34" xfId="0" applyNumberFormat="1" applyFont="1" applyFill="1" applyBorder="1" applyAlignment="1">
      <alignment vertical="center"/>
    </xf>
    <xf numFmtId="4" fontId="14" fillId="6" borderId="30" xfId="0" applyNumberFormat="1" applyFont="1" applyFill="1" applyBorder="1" applyAlignment="1">
      <alignment horizontal="right" vertical="center"/>
    </xf>
    <xf numFmtId="4" fontId="14" fillId="6" borderId="34" xfId="0" applyNumberFormat="1" applyFont="1" applyFill="1" applyBorder="1" applyAlignment="1">
      <alignment horizontal="right" vertical="center"/>
    </xf>
    <xf numFmtId="0" fontId="11" fillId="8" borderId="38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1" fillId="8" borderId="39" xfId="0" applyFont="1" applyFill="1" applyBorder="1" applyAlignment="1">
      <alignment horizontal="center" vertical="center"/>
    </xf>
    <xf numFmtId="0" fontId="11" fillId="8" borderId="33" xfId="0" applyFont="1" applyFill="1" applyBorder="1" applyAlignment="1">
      <alignment horizontal="center" vertical="center"/>
    </xf>
    <xf numFmtId="0" fontId="18" fillId="4" borderId="31" xfId="0" applyFont="1" applyFill="1" applyBorder="1"/>
    <xf numFmtId="0" fontId="18" fillId="4" borderId="32" xfId="0" applyFont="1" applyFill="1" applyBorder="1"/>
    <xf numFmtId="0" fontId="17" fillId="0" borderId="0" xfId="0" applyFont="1" applyAlignment="1">
      <alignment horizontal="center"/>
    </xf>
    <xf numFmtId="0" fontId="0" fillId="0" borderId="10" xfId="0" applyBorder="1"/>
    <xf numFmtId="0" fontId="2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1" applyAlignment="1">
      <alignment horizontal="right" vertical="center" wrapText="1"/>
    </xf>
    <xf numFmtId="0" fontId="2" fillId="0" borderId="0" xfId="1" applyAlignment="1">
      <alignment vertical="center" wrapText="1"/>
    </xf>
    <xf numFmtId="0" fontId="9" fillId="4" borderId="0" xfId="1" applyFont="1" applyFill="1" applyAlignment="1">
      <alignment horizontal="center" vertical="center" wrapText="1"/>
    </xf>
    <xf numFmtId="0" fontId="2" fillId="0" borderId="3" xfId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5" borderId="5" xfId="1" applyFont="1" applyFill="1" applyBorder="1" applyAlignment="1">
      <alignment horizontal="center" vertical="center"/>
    </xf>
    <xf numFmtId="0" fontId="23" fillId="5" borderId="6" xfId="1" applyFont="1" applyFill="1" applyBorder="1" applyAlignment="1">
      <alignment horizontal="center" vertical="center"/>
    </xf>
    <xf numFmtId="0" fontId="23" fillId="5" borderId="7" xfId="1" applyFont="1" applyFill="1" applyBorder="1" applyAlignment="1">
      <alignment horizontal="center" vertical="center"/>
    </xf>
    <xf numFmtId="0" fontId="24" fillId="3" borderId="5" xfId="1" applyFont="1" applyFill="1" applyBorder="1" applyAlignment="1">
      <alignment horizontal="center" vertical="center"/>
    </xf>
    <xf numFmtId="0" fontId="24" fillId="3" borderId="6" xfId="1" applyFont="1" applyFill="1" applyBorder="1" applyAlignment="1">
      <alignment horizontal="center" vertical="center"/>
    </xf>
    <xf numFmtId="0" fontId="24" fillId="3" borderId="7" xfId="1" applyFont="1" applyFill="1" applyBorder="1" applyAlignment="1">
      <alignment horizontal="center" vertical="center"/>
    </xf>
    <xf numFmtId="0" fontId="25" fillId="6" borderId="6" xfId="1" applyFont="1" applyFill="1" applyBorder="1" applyAlignment="1">
      <alignment horizontal="left" vertical="center" shrinkToFit="1"/>
    </xf>
    <xf numFmtId="0" fontId="25" fillId="6" borderId="7" xfId="1" applyFont="1" applyFill="1" applyBorder="1" applyAlignment="1">
      <alignment horizontal="left" vertical="center" shrinkToFit="1"/>
    </xf>
    <xf numFmtId="0" fontId="25" fillId="6" borderId="5" xfId="1" applyFont="1" applyFill="1" applyBorder="1" applyAlignment="1">
      <alignment horizontal="left" vertical="center" shrinkToFit="1"/>
    </xf>
    <xf numFmtId="0" fontId="12" fillId="6" borderId="5" xfId="1" applyFont="1" applyFill="1" applyBorder="1" applyAlignment="1">
      <alignment horizontal="left" vertical="center" indent="1"/>
    </xf>
    <xf numFmtId="0" fontId="12" fillId="6" borderId="6" xfId="1" applyFont="1" applyFill="1" applyBorder="1" applyAlignment="1">
      <alignment horizontal="left" vertical="center" indent="1"/>
    </xf>
    <xf numFmtId="0" fontId="12" fillId="6" borderId="7" xfId="1" applyFont="1" applyFill="1" applyBorder="1" applyAlignment="1">
      <alignment horizontal="left" vertical="center" indent="1"/>
    </xf>
    <xf numFmtId="0" fontId="12" fillId="6" borderId="6" xfId="1" applyFont="1" applyFill="1" applyBorder="1" applyAlignment="1">
      <alignment horizontal="left" vertical="center" shrinkToFit="1"/>
    </xf>
    <xf numFmtId="0" fontId="12" fillId="6" borderId="7" xfId="1" applyFont="1" applyFill="1" applyBorder="1" applyAlignment="1">
      <alignment horizontal="left" vertical="center" shrinkToFit="1"/>
    </xf>
    <xf numFmtId="0" fontId="28" fillId="0" borderId="1" xfId="1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center" vertical="center" wrapText="1"/>
    </xf>
    <xf numFmtId="0" fontId="12" fillId="6" borderId="8" xfId="1" applyFont="1" applyFill="1" applyBorder="1" applyAlignment="1">
      <alignment horizontal="left" vertical="center" wrapText="1" indent="1"/>
    </xf>
    <xf numFmtId="0" fontId="12" fillId="6" borderId="3" xfId="1" applyFont="1" applyFill="1" applyBorder="1" applyAlignment="1">
      <alignment horizontal="left" vertical="center" wrapText="1" indent="1"/>
    </xf>
    <xf numFmtId="0" fontId="12" fillId="6" borderId="4" xfId="1" applyFont="1" applyFill="1" applyBorder="1" applyAlignment="1">
      <alignment horizontal="left" vertical="center" wrapText="1" indent="1"/>
    </xf>
    <xf numFmtId="0" fontId="12" fillId="6" borderId="9" xfId="1" applyFont="1" applyFill="1" applyBorder="1" applyAlignment="1">
      <alignment horizontal="left" vertical="center" wrapText="1" indent="1"/>
    </xf>
    <xf numFmtId="0" fontId="12" fillId="6" borderId="10" xfId="1" applyFont="1" applyFill="1" applyBorder="1" applyAlignment="1">
      <alignment horizontal="left" vertical="center" wrapText="1" indent="1"/>
    </xf>
    <xf numFmtId="0" fontId="12" fillId="6" borderId="11" xfId="1" applyFont="1" applyFill="1" applyBorder="1" applyAlignment="1">
      <alignment horizontal="left" vertical="center" wrapText="1" indent="1"/>
    </xf>
    <xf numFmtId="0" fontId="12" fillId="6" borderId="3" xfId="1" applyFont="1" applyFill="1" applyBorder="1" applyAlignment="1">
      <alignment horizontal="left" vertical="center" shrinkToFit="1"/>
    </xf>
    <xf numFmtId="0" fontId="12" fillId="6" borderId="4" xfId="1" applyFont="1" applyFill="1" applyBorder="1" applyAlignment="1">
      <alignment horizontal="left" vertical="center" shrinkToFit="1"/>
    </xf>
    <xf numFmtId="0" fontId="12" fillId="6" borderId="10" xfId="1" applyFont="1" applyFill="1" applyBorder="1" applyAlignment="1">
      <alignment horizontal="left" vertical="center" shrinkToFit="1"/>
    </xf>
    <xf numFmtId="0" fontId="12" fillId="6" borderId="11" xfId="1" applyFont="1" applyFill="1" applyBorder="1" applyAlignment="1">
      <alignment horizontal="left" vertical="center" shrinkToFit="1"/>
    </xf>
    <xf numFmtId="0" fontId="25" fillId="6" borderId="8" xfId="1" applyFont="1" applyFill="1" applyBorder="1" applyAlignment="1">
      <alignment horizontal="left" vertical="center" wrapText="1" indent="1"/>
    </xf>
    <xf numFmtId="0" fontId="25" fillId="6" borderId="3" xfId="1" applyFont="1" applyFill="1" applyBorder="1" applyAlignment="1">
      <alignment horizontal="left" vertical="center" wrapText="1" indent="1"/>
    </xf>
    <xf numFmtId="0" fontId="25" fillId="6" borderId="4" xfId="1" applyFont="1" applyFill="1" applyBorder="1" applyAlignment="1">
      <alignment horizontal="left" vertical="center" wrapText="1" indent="1"/>
    </xf>
    <xf numFmtId="0" fontId="25" fillId="6" borderId="9" xfId="1" applyFont="1" applyFill="1" applyBorder="1" applyAlignment="1">
      <alignment horizontal="left" vertical="center" wrapText="1" indent="1"/>
    </xf>
    <xf numFmtId="0" fontId="25" fillId="6" borderId="10" xfId="1" applyFont="1" applyFill="1" applyBorder="1" applyAlignment="1">
      <alignment horizontal="left" vertical="center" wrapText="1" indent="1"/>
    </xf>
    <xf numFmtId="0" fontId="25" fillId="6" borderId="11" xfId="1" applyFont="1" applyFill="1" applyBorder="1" applyAlignment="1">
      <alignment horizontal="left" vertical="center" wrapText="1" indent="1"/>
    </xf>
    <xf numFmtId="0" fontId="12" fillId="6" borderId="3" xfId="1" applyFont="1" applyFill="1" applyBorder="1" applyAlignment="1">
      <alignment horizontal="left" vertical="center" wrapText="1" shrinkToFit="1"/>
    </xf>
    <xf numFmtId="0" fontId="12" fillId="6" borderId="4" xfId="1" applyFont="1" applyFill="1" applyBorder="1" applyAlignment="1">
      <alignment horizontal="left" vertical="center" wrapText="1" shrinkToFit="1"/>
    </xf>
    <xf numFmtId="0" fontId="12" fillId="6" borderId="10" xfId="1" applyFont="1" applyFill="1" applyBorder="1" applyAlignment="1">
      <alignment horizontal="left" vertical="center" wrapText="1" shrinkToFit="1"/>
    </xf>
    <xf numFmtId="0" fontId="12" fillId="6" borderId="11" xfId="1" applyFont="1" applyFill="1" applyBorder="1" applyAlignment="1">
      <alignment horizontal="left" vertical="center" wrapText="1" shrinkToFit="1"/>
    </xf>
    <xf numFmtId="0" fontId="26" fillId="5" borderId="5" xfId="1" applyFont="1" applyFill="1" applyBorder="1" applyAlignment="1">
      <alignment horizontal="center" vertical="center" wrapText="1"/>
    </xf>
    <xf numFmtId="0" fontId="26" fillId="5" borderId="6" xfId="1" applyFont="1" applyFill="1" applyBorder="1" applyAlignment="1">
      <alignment horizontal="center" vertical="center" wrapText="1"/>
    </xf>
    <xf numFmtId="0" fontId="26" fillId="5" borderId="7" xfId="1" applyFont="1" applyFill="1" applyBorder="1" applyAlignment="1">
      <alignment horizontal="center" vertical="center" wrapText="1"/>
    </xf>
    <xf numFmtId="0" fontId="29" fillId="6" borderId="19" xfId="1" applyFont="1" applyFill="1" applyBorder="1" applyAlignment="1">
      <alignment horizontal="right"/>
    </xf>
    <xf numFmtId="49" fontId="28" fillId="0" borderId="1" xfId="1" applyNumberFormat="1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left" vertical="center" wrapText="1"/>
    </xf>
    <xf numFmtId="4" fontId="29" fillId="6" borderId="12" xfId="1" applyNumberFormat="1" applyFont="1" applyFill="1" applyBorder="1" applyAlignment="1">
      <alignment horizontal="right"/>
    </xf>
    <xf numFmtId="4" fontId="29" fillId="6" borderId="13" xfId="1" applyNumberFormat="1" applyFont="1" applyFill="1" applyBorder="1" applyAlignment="1">
      <alignment horizontal="right"/>
    </xf>
    <xf numFmtId="166" fontId="29" fillId="6" borderId="16" xfId="1" applyNumberFormat="1" applyFont="1" applyFill="1" applyBorder="1" applyAlignment="1">
      <alignment horizontal="right"/>
    </xf>
    <xf numFmtId="44" fontId="13" fillId="0" borderId="16" xfId="0" applyNumberFormat="1" applyFont="1" applyBorder="1" applyAlignment="1">
      <alignment horizontal="right"/>
    </xf>
    <xf numFmtId="0" fontId="29" fillId="6" borderId="19" xfId="1" applyFont="1" applyFill="1" applyBorder="1" applyAlignment="1">
      <alignment horizontal="center"/>
    </xf>
    <xf numFmtId="0" fontId="12" fillId="5" borderId="3" xfId="1" applyFont="1" applyFill="1" applyBorder="1" applyAlignment="1">
      <alignment horizontal="center" vertical="center" wrapText="1" shrinkToFit="1"/>
    </xf>
    <xf numFmtId="166" fontId="30" fillId="3" borderId="3" xfId="0" applyNumberFormat="1" applyFont="1" applyFill="1" applyBorder="1" applyAlignment="1">
      <alignment horizontal="center"/>
    </xf>
    <xf numFmtId="0" fontId="30" fillId="3" borderId="3" xfId="0" applyFont="1" applyFill="1" applyBorder="1" applyAlignment="1">
      <alignment horizontal="center"/>
    </xf>
    <xf numFmtId="0" fontId="12" fillId="5" borderId="5" xfId="1" applyFont="1" applyFill="1" applyBorder="1" applyAlignment="1">
      <alignment horizontal="center" vertical="center" wrapText="1"/>
    </xf>
    <xf numFmtId="0" fontId="12" fillId="5" borderId="6" xfId="1" applyFont="1" applyFill="1" applyBorder="1" applyAlignment="1">
      <alignment horizontal="center" vertical="center" wrapText="1"/>
    </xf>
    <xf numFmtId="0" fontId="12" fillId="5" borderId="7" xfId="1" applyFont="1" applyFill="1" applyBorder="1" applyAlignment="1">
      <alignment horizontal="center" vertical="center" wrapText="1"/>
    </xf>
    <xf numFmtId="0" fontId="31" fillId="7" borderId="5" xfId="1" applyFont="1" applyFill="1" applyBorder="1" applyAlignment="1">
      <alignment horizontal="center" vertical="center" wrapText="1"/>
    </xf>
    <xf numFmtId="0" fontId="31" fillId="7" borderId="6" xfId="1" applyFont="1" applyFill="1" applyBorder="1" applyAlignment="1">
      <alignment horizontal="center" vertical="center" wrapText="1"/>
    </xf>
    <xf numFmtId="0" fontId="31" fillId="7" borderId="7" xfId="1" applyFont="1" applyFill="1" applyBorder="1" applyAlignment="1">
      <alignment horizontal="center" vertical="center" wrapText="1"/>
    </xf>
    <xf numFmtId="0" fontId="31" fillId="7" borderId="5" xfId="1" applyFont="1" applyFill="1" applyBorder="1" applyAlignment="1">
      <alignment horizontal="center" vertical="center" wrapText="1" shrinkToFit="1"/>
    </xf>
    <xf numFmtId="0" fontId="31" fillId="7" borderId="6" xfId="1" applyFont="1" applyFill="1" applyBorder="1" applyAlignment="1">
      <alignment horizontal="center" vertical="center" wrapText="1" shrinkToFit="1"/>
    </xf>
    <xf numFmtId="0" fontId="31" fillId="7" borderId="7" xfId="1" applyFont="1" applyFill="1" applyBorder="1" applyAlignment="1">
      <alignment horizontal="center" vertical="center" wrapText="1" shrinkToFit="1"/>
    </xf>
    <xf numFmtId="0" fontId="31" fillId="7" borderId="8" xfId="1" applyFont="1" applyFill="1" applyBorder="1" applyAlignment="1">
      <alignment horizontal="center" vertical="center" wrapText="1" shrinkToFit="1"/>
    </xf>
    <xf numFmtId="0" fontId="31" fillId="7" borderId="3" xfId="1" applyFont="1" applyFill="1" applyBorder="1" applyAlignment="1">
      <alignment horizontal="center" vertical="center" wrapText="1" shrinkToFit="1"/>
    </xf>
    <xf numFmtId="0" fontId="31" fillId="7" borderId="4" xfId="1" applyFont="1" applyFill="1" applyBorder="1" applyAlignment="1">
      <alignment horizontal="center" vertical="center" wrapText="1" shrinkToFit="1"/>
    </xf>
    <xf numFmtId="0" fontId="31" fillId="7" borderId="2" xfId="1" applyFont="1" applyFill="1" applyBorder="1" applyAlignment="1">
      <alignment horizontal="center" vertical="center" wrapText="1" shrinkToFit="1"/>
    </xf>
    <xf numFmtId="0" fontId="31" fillId="7" borderId="0" xfId="1" applyFont="1" applyFill="1" applyBorder="1" applyAlignment="1">
      <alignment horizontal="center" vertical="center" wrapText="1" shrinkToFit="1"/>
    </xf>
    <xf numFmtId="0" fontId="31" fillId="7" borderId="21" xfId="1" applyFont="1" applyFill="1" applyBorder="1" applyAlignment="1">
      <alignment horizontal="center" vertical="center" wrapText="1" shrinkToFit="1"/>
    </xf>
    <xf numFmtId="0" fontId="31" fillId="7" borderId="9" xfId="1" applyFont="1" applyFill="1" applyBorder="1" applyAlignment="1">
      <alignment horizontal="center" vertical="center" wrapText="1" shrinkToFit="1"/>
    </xf>
    <xf numFmtId="0" fontId="31" fillId="7" borderId="10" xfId="1" applyFont="1" applyFill="1" applyBorder="1" applyAlignment="1">
      <alignment horizontal="center" vertical="center" wrapText="1" shrinkToFit="1"/>
    </xf>
    <xf numFmtId="0" fontId="31" fillId="7" borderId="11" xfId="1" applyFont="1" applyFill="1" applyBorder="1" applyAlignment="1">
      <alignment horizontal="center" vertical="center" wrapText="1" shrinkToFit="1"/>
    </xf>
    <xf numFmtId="0" fontId="31" fillId="7" borderId="8" xfId="1" applyFont="1" applyFill="1" applyBorder="1" applyAlignment="1">
      <alignment horizontal="center" vertical="center" wrapText="1"/>
    </xf>
    <xf numFmtId="0" fontId="31" fillId="7" borderId="3" xfId="1" applyFont="1" applyFill="1" applyBorder="1" applyAlignment="1">
      <alignment horizontal="center" vertical="center" wrapText="1"/>
    </xf>
    <xf numFmtId="0" fontId="31" fillId="7" borderId="4" xfId="1" applyFont="1" applyFill="1" applyBorder="1" applyAlignment="1">
      <alignment horizontal="center" vertical="center" wrapText="1"/>
    </xf>
    <xf numFmtId="0" fontId="31" fillId="7" borderId="9" xfId="1" applyFont="1" applyFill="1" applyBorder="1" applyAlignment="1">
      <alignment horizontal="center" vertical="center" wrapText="1"/>
    </xf>
    <xf numFmtId="0" fontId="31" fillId="7" borderId="10" xfId="1" applyFont="1" applyFill="1" applyBorder="1" applyAlignment="1">
      <alignment horizontal="center" vertical="center" wrapText="1"/>
    </xf>
    <xf numFmtId="0" fontId="31" fillId="7" borderId="11" xfId="1" applyFont="1" applyFill="1" applyBorder="1" applyAlignment="1">
      <alignment horizontal="center" vertical="center" wrapText="1"/>
    </xf>
    <xf numFmtId="0" fontId="32" fillId="0" borderId="8" xfId="1" applyFont="1" applyFill="1" applyBorder="1" applyAlignment="1">
      <alignment horizontal="center" vertical="center" wrapText="1" shrinkToFit="1"/>
    </xf>
    <xf numFmtId="0" fontId="32" fillId="0" borderId="3" xfId="1" applyFont="1" applyFill="1" applyBorder="1" applyAlignment="1">
      <alignment horizontal="center" vertical="center" wrapText="1" shrinkToFit="1"/>
    </xf>
    <xf numFmtId="0" fontId="32" fillId="0" borderId="4" xfId="1" applyFont="1" applyFill="1" applyBorder="1" applyAlignment="1">
      <alignment horizontal="center" vertical="center" wrapText="1" shrinkToFit="1"/>
    </xf>
    <xf numFmtId="0" fontId="32" fillId="0" borderId="9" xfId="1" applyFont="1" applyFill="1" applyBorder="1" applyAlignment="1">
      <alignment horizontal="center" vertical="center" wrapText="1" shrinkToFit="1"/>
    </xf>
    <xf numFmtId="0" fontId="32" fillId="0" borderId="10" xfId="1" applyFont="1" applyFill="1" applyBorder="1" applyAlignment="1">
      <alignment horizontal="center" vertical="center" wrapText="1" shrinkToFit="1"/>
    </xf>
    <xf numFmtId="0" fontId="32" fillId="0" borderId="11" xfId="1" applyFont="1" applyFill="1" applyBorder="1" applyAlignment="1">
      <alignment horizontal="center" vertical="center" wrapText="1" shrinkToFit="1"/>
    </xf>
    <xf numFmtId="166" fontId="34" fillId="6" borderId="0" xfId="1" applyNumberFormat="1" applyFont="1" applyFill="1" applyBorder="1" applyAlignment="1">
      <alignment horizontal="right"/>
    </xf>
    <xf numFmtId="0" fontId="33" fillId="7" borderId="16" xfId="1" applyFont="1" applyFill="1" applyBorder="1" applyAlignment="1">
      <alignment horizontal="center" vertical="center" wrapText="1"/>
    </xf>
    <xf numFmtId="0" fontId="33" fillId="7" borderId="16" xfId="1" applyFont="1" applyFill="1" applyBorder="1" applyAlignment="1">
      <alignment horizontal="center" vertical="center" wrapText="1" shrinkToFit="1"/>
    </xf>
    <xf numFmtId="9" fontId="33" fillId="7" borderId="16" xfId="1" applyNumberFormat="1" applyFont="1" applyFill="1" applyBorder="1" applyAlignment="1">
      <alignment horizontal="center" vertical="center" wrapText="1" shrinkToFit="1"/>
    </xf>
    <xf numFmtId="0" fontId="32" fillId="6" borderId="0" xfId="1" applyFont="1" applyFill="1" applyBorder="1" applyAlignment="1">
      <alignment horizontal="center" vertical="center" wrapText="1"/>
    </xf>
    <xf numFmtId="0" fontId="31" fillId="6" borderId="0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13" fillId="6" borderId="0" xfId="0" applyFont="1" applyFill="1" applyBorder="1" applyAlignment="1">
      <alignment horizontal="center"/>
    </xf>
    <xf numFmtId="0" fontId="32" fillId="6" borderId="6" xfId="1" applyFont="1" applyFill="1" applyBorder="1" applyAlignment="1">
      <alignment horizontal="center" vertical="center" wrapText="1"/>
    </xf>
    <xf numFmtId="166" fontId="34" fillId="6" borderId="6" xfId="1" applyNumberFormat="1" applyFont="1" applyFill="1" applyBorder="1" applyAlignment="1">
      <alignment horizontal="right"/>
    </xf>
    <xf numFmtId="0" fontId="30" fillId="6" borderId="0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/>
    </xf>
    <xf numFmtId="0" fontId="0" fillId="0" borderId="23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4" fontId="40" fillId="0" borderId="27" xfId="0" applyNumberFormat="1" applyFont="1" applyBorder="1" applyAlignment="1">
      <alignment horizontal="right" vertical="center"/>
    </xf>
    <xf numFmtId="4" fontId="40" fillId="0" borderId="28" xfId="0" applyNumberFormat="1" applyFont="1" applyBorder="1" applyAlignment="1">
      <alignment horizontal="right" vertical="center"/>
    </xf>
    <xf numFmtId="4" fontId="40" fillId="0" borderId="35" xfId="0" applyNumberFormat="1" applyFont="1" applyBorder="1" applyAlignment="1">
      <alignment horizontal="right" vertical="center"/>
    </xf>
    <xf numFmtId="4" fontId="40" fillId="0" borderId="36" xfId="0" applyNumberFormat="1" applyFont="1" applyBorder="1" applyAlignment="1">
      <alignment horizontal="right" vertical="center"/>
    </xf>
    <xf numFmtId="0" fontId="42" fillId="4" borderId="0" xfId="0" applyFont="1" applyFill="1" applyAlignment="1">
      <alignment horizontal="center"/>
    </xf>
    <xf numFmtId="0" fontId="17" fillId="0" borderId="3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4" fontId="14" fillId="0" borderId="27" xfId="0" applyNumberFormat="1" applyFont="1" applyBorder="1" applyAlignment="1">
      <alignment horizontal="right" vertical="center"/>
    </xf>
    <xf numFmtId="4" fontId="14" fillId="0" borderId="30" xfId="0" applyNumberFormat="1" applyFont="1" applyBorder="1" applyAlignment="1">
      <alignment horizontal="right" vertical="center"/>
    </xf>
    <xf numFmtId="4" fontId="14" fillId="6" borderId="29" xfId="0" applyNumberFormat="1" applyFont="1" applyFill="1" applyBorder="1" applyAlignment="1">
      <alignment horizontal="right" vertical="center"/>
    </xf>
    <xf numFmtId="4" fontId="14" fillId="6" borderId="28" xfId="0" applyNumberFormat="1" applyFont="1" applyFill="1" applyBorder="1" applyAlignment="1">
      <alignment horizontal="right" vertical="center"/>
    </xf>
    <xf numFmtId="0" fontId="13" fillId="0" borderId="28" xfId="0" applyFont="1" applyBorder="1" applyAlignment="1">
      <alignment horizontal="left" vertical="center" indent="1"/>
    </xf>
    <xf numFmtId="0" fontId="13" fillId="0" borderId="25" xfId="0" applyFont="1" applyBorder="1" applyAlignment="1">
      <alignment horizontal="left" vertical="center" indent="1"/>
    </xf>
    <xf numFmtId="0" fontId="12" fillId="0" borderId="25" xfId="1" applyFont="1" applyBorder="1" applyAlignment="1">
      <alignment horizontal="left" vertical="center" wrapText="1" indent="1" shrinkToFit="1"/>
    </xf>
    <xf numFmtId="4" fontId="14" fillId="0" borderId="28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/>
    </xf>
    <xf numFmtId="0" fontId="13" fillId="0" borderId="29" xfId="0" applyFont="1" applyBorder="1" applyAlignment="1">
      <alignment horizontal="left" vertical="center" wrapText="1" indent="1"/>
    </xf>
    <xf numFmtId="0" fontId="13" fillId="0" borderId="27" xfId="0" applyFont="1" applyBorder="1" applyAlignment="1">
      <alignment horizontal="left" vertical="center" wrapText="1" indent="1"/>
    </xf>
    <xf numFmtId="0" fontId="13" fillId="0" borderId="28" xfId="0" applyFont="1" applyBorder="1" applyAlignment="1">
      <alignment horizontal="left" vertical="center" wrapText="1" indent="1"/>
    </xf>
    <xf numFmtId="0" fontId="13" fillId="0" borderId="25" xfId="0" applyFont="1" applyBorder="1" applyAlignment="1">
      <alignment horizontal="left" vertical="center" wrapText="1" indent="1"/>
    </xf>
    <xf numFmtId="0" fontId="13" fillId="0" borderId="26" xfId="0" applyFont="1" applyBorder="1" applyAlignment="1">
      <alignment horizontal="left" vertical="center" wrapText="1" indent="1"/>
    </xf>
    <xf numFmtId="4" fontId="14" fillId="0" borderId="34" xfId="0" applyNumberFormat="1" applyFont="1" applyBorder="1" applyAlignment="1">
      <alignment horizontal="right" vertical="center"/>
    </xf>
    <xf numFmtId="0" fontId="0" fillId="0" borderId="37" xfId="0" applyNumberForma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Vírgula 2" xfId="3"/>
  </cellStyles>
  <dxfs count="0"/>
  <tableStyles count="0" defaultTableStyle="TableStyleMedium2" defaultPivotStyle="PivotStyleLight16"/>
  <colors>
    <mruColors>
      <color rgb="FF00FFFF"/>
      <color rgb="FFFF0000"/>
      <color rgb="FFFFCC66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2924175</xdr:colOff>
      <xdr:row>0</xdr:row>
      <xdr:rowOff>85725</xdr:rowOff>
    </xdr:from>
    <xdr:to>
      <xdr:col>3</xdr:col>
      <xdr:colOff>57150</xdr:colOff>
      <xdr:row>0</xdr:row>
      <xdr:rowOff>695325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3073"/>
            </a:ext>
          </a:extLst>
        </xdr:cNvPr>
        <xdr:cNvSpPr/>
      </xdr:nvSpPr>
      <xdr:spPr>
        <a:xfrm>
          <a:off x="4619625" y="85725"/>
          <a:ext cx="609600" cy="609600"/>
        </a:xfrm>
        <a:prstGeom prst="rect">
          <a:avLst/>
        </a:prstGeom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canitar/recape/cdhu%20A/17.08.15%20-%20atualizado%20conforme%20cdhu/b.%20doc.%20atualizados/17.08.18%20-%20planilha%20or&#231;amenta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.calc. (s_guia)"/>
      <sheetName val="cronograma (100...)"/>
      <sheetName val="plan.orç."/>
      <sheetName val="faixa pedestre"/>
      <sheetName val="cronograma (94...)"/>
      <sheetName val="mem.calc. (c_guia)"/>
      <sheetName val="binder"/>
    </sheetNames>
    <sheetDataSet>
      <sheetData sheetId="0"/>
      <sheetData sheetId="1"/>
      <sheetData sheetId="2">
        <row r="10">
          <cell r="BO10">
            <v>1940.6999999999998</v>
          </cell>
        </row>
        <row r="12">
          <cell r="BO12">
            <v>1436.5680000000002</v>
          </cell>
        </row>
        <row r="13">
          <cell r="BO13">
            <v>9210.9360000000015</v>
          </cell>
        </row>
        <row r="14">
          <cell r="BO14">
            <v>859.43404799999996</v>
          </cell>
        </row>
        <row r="15">
          <cell r="BO15">
            <v>56967.364999999998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3" workbookViewId="0">
      <selection sqref="A1:H1"/>
    </sheetView>
  </sheetViews>
  <sheetFormatPr defaultRowHeight="12.75" x14ac:dyDescent="0.25"/>
  <cols>
    <col min="1" max="1" width="14.7109375" style="1" customWidth="1"/>
    <col min="2" max="2" width="10.7109375" style="1" bestFit="1" customWidth="1"/>
    <col min="3" max="3" width="52.140625" style="1" customWidth="1"/>
    <col min="4" max="4" width="7.42578125" style="1" bestFit="1" customWidth="1"/>
    <col min="5" max="6" width="15.7109375" style="1" hidden="1" customWidth="1"/>
    <col min="7" max="8" width="15.7109375" style="1" customWidth="1"/>
    <col min="9" max="256" width="9.140625" style="1"/>
    <col min="257" max="258" width="14.7109375" style="1" customWidth="1"/>
    <col min="259" max="259" width="52.140625" style="1" customWidth="1"/>
    <col min="260" max="264" width="14.7109375" style="1" customWidth="1"/>
    <col min="265" max="512" width="9.140625" style="1"/>
    <col min="513" max="514" width="14.7109375" style="1" customWidth="1"/>
    <col min="515" max="515" width="52.140625" style="1" customWidth="1"/>
    <col min="516" max="520" width="14.7109375" style="1" customWidth="1"/>
    <col min="521" max="768" width="9.140625" style="1"/>
    <col min="769" max="770" width="14.7109375" style="1" customWidth="1"/>
    <col min="771" max="771" width="52.140625" style="1" customWidth="1"/>
    <col min="772" max="776" width="14.7109375" style="1" customWidth="1"/>
    <col min="777" max="1024" width="9.140625" style="1"/>
    <col min="1025" max="1026" width="14.7109375" style="1" customWidth="1"/>
    <col min="1027" max="1027" width="52.140625" style="1" customWidth="1"/>
    <col min="1028" max="1032" width="14.7109375" style="1" customWidth="1"/>
    <col min="1033" max="1280" width="9.140625" style="1"/>
    <col min="1281" max="1282" width="14.7109375" style="1" customWidth="1"/>
    <col min="1283" max="1283" width="52.140625" style="1" customWidth="1"/>
    <col min="1284" max="1288" width="14.7109375" style="1" customWidth="1"/>
    <col min="1289" max="1536" width="9.140625" style="1"/>
    <col min="1537" max="1538" width="14.7109375" style="1" customWidth="1"/>
    <col min="1539" max="1539" width="52.140625" style="1" customWidth="1"/>
    <col min="1540" max="1544" width="14.7109375" style="1" customWidth="1"/>
    <col min="1545" max="1792" width="9.140625" style="1"/>
    <col min="1793" max="1794" width="14.7109375" style="1" customWidth="1"/>
    <col min="1795" max="1795" width="52.140625" style="1" customWidth="1"/>
    <col min="1796" max="1800" width="14.7109375" style="1" customWidth="1"/>
    <col min="1801" max="2048" width="9.140625" style="1"/>
    <col min="2049" max="2050" width="14.7109375" style="1" customWidth="1"/>
    <col min="2051" max="2051" width="52.140625" style="1" customWidth="1"/>
    <col min="2052" max="2056" width="14.7109375" style="1" customWidth="1"/>
    <col min="2057" max="2304" width="9.140625" style="1"/>
    <col min="2305" max="2306" width="14.7109375" style="1" customWidth="1"/>
    <col min="2307" max="2307" width="52.140625" style="1" customWidth="1"/>
    <col min="2308" max="2312" width="14.7109375" style="1" customWidth="1"/>
    <col min="2313" max="2560" width="9.140625" style="1"/>
    <col min="2561" max="2562" width="14.7109375" style="1" customWidth="1"/>
    <col min="2563" max="2563" width="52.140625" style="1" customWidth="1"/>
    <col min="2564" max="2568" width="14.7109375" style="1" customWidth="1"/>
    <col min="2569" max="2816" width="9.140625" style="1"/>
    <col min="2817" max="2818" width="14.7109375" style="1" customWidth="1"/>
    <col min="2819" max="2819" width="52.140625" style="1" customWidth="1"/>
    <col min="2820" max="2824" width="14.7109375" style="1" customWidth="1"/>
    <col min="2825" max="3072" width="9.140625" style="1"/>
    <col min="3073" max="3074" width="14.7109375" style="1" customWidth="1"/>
    <col min="3075" max="3075" width="52.140625" style="1" customWidth="1"/>
    <col min="3076" max="3080" width="14.7109375" style="1" customWidth="1"/>
    <col min="3081" max="3328" width="9.140625" style="1"/>
    <col min="3329" max="3330" width="14.7109375" style="1" customWidth="1"/>
    <col min="3331" max="3331" width="52.140625" style="1" customWidth="1"/>
    <col min="3332" max="3336" width="14.7109375" style="1" customWidth="1"/>
    <col min="3337" max="3584" width="9.140625" style="1"/>
    <col min="3585" max="3586" width="14.7109375" style="1" customWidth="1"/>
    <col min="3587" max="3587" width="52.140625" style="1" customWidth="1"/>
    <col min="3588" max="3592" width="14.7109375" style="1" customWidth="1"/>
    <col min="3593" max="3840" width="9.140625" style="1"/>
    <col min="3841" max="3842" width="14.7109375" style="1" customWidth="1"/>
    <col min="3843" max="3843" width="52.140625" style="1" customWidth="1"/>
    <col min="3844" max="3848" width="14.7109375" style="1" customWidth="1"/>
    <col min="3849" max="4096" width="9.140625" style="1"/>
    <col min="4097" max="4098" width="14.7109375" style="1" customWidth="1"/>
    <col min="4099" max="4099" width="52.140625" style="1" customWidth="1"/>
    <col min="4100" max="4104" width="14.7109375" style="1" customWidth="1"/>
    <col min="4105" max="4352" width="9.140625" style="1"/>
    <col min="4353" max="4354" width="14.7109375" style="1" customWidth="1"/>
    <col min="4355" max="4355" width="52.140625" style="1" customWidth="1"/>
    <col min="4356" max="4360" width="14.7109375" style="1" customWidth="1"/>
    <col min="4361" max="4608" width="9.140625" style="1"/>
    <col min="4609" max="4610" width="14.7109375" style="1" customWidth="1"/>
    <col min="4611" max="4611" width="52.140625" style="1" customWidth="1"/>
    <col min="4612" max="4616" width="14.7109375" style="1" customWidth="1"/>
    <col min="4617" max="4864" width="9.140625" style="1"/>
    <col min="4865" max="4866" width="14.7109375" style="1" customWidth="1"/>
    <col min="4867" max="4867" width="52.140625" style="1" customWidth="1"/>
    <col min="4868" max="4872" width="14.7109375" style="1" customWidth="1"/>
    <col min="4873" max="5120" width="9.140625" style="1"/>
    <col min="5121" max="5122" width="14.7109375" style="1" customWidth="1"/>
    <col min="5123" max="5123" width="52.140625" style="1" customWidth="1"/>
    <col min="5124" max="5128" width="14.7109375" style="1" customWidth="1"/>
    <col min="5129" max="5376" width="9.140625" style="1"/>
    <col min="5377" max="5378" width="14.7109375" style="1" customWidth="1"/>
    <col min="5379" max="5379" width="52.140625" style="1" customWidth="1"/>
    <col min="5380" max="5384" width="14.7109375" style="1" customWidth="1"/>
    <col min="5385" max="5632" width="9.140625" style="1"/>
    <col min="5633" max="5634" width="14.7109375" style="1" customWidth="1"/>
    <col min="5635" max="5635" width="52.140625" style="1" customWidth="1"/>
    <col min="5636" max="5640" width="14.7109375" style="1" customWidth="1"/>
    <col min="5641" max="5888" width="9.140625" style="1"/>
    <col min="5889" max="5890" width="14.7109375" style="1" customWidth="1"/>
    <col min="5891" max="5891" width="52.140625" style="1" customWidth="1"/>
    <col min="5892" max="5896" width="14.7109375" style="1" customWidth="1"/>
    <col min="5897" max="6144" width="9.140625" style="1"/>
    <col min="6145" max="6146" width="14.7109375" style="1" customWidth="1"/>
    <col min="6147" max="6147" width="52.140625" style="1" customWidth="1"/>
    <col min="6148" max="6152" width="14.7109375" style="1" customWidth="1"/>
    <col min="6153" max="6400" width="9.140625" style="1"/>
    <col min="6401" max="6402" width="14.7109375" style="1" customWidth="1"/>
    <col min="6403" max="6403" width="52.140625" style="1" customWidth="1"/>
    <col min="6404" max="6408" width="14.7109375" style="1" customWidth="1"/>
    <col min="6409" max="6656" width="9.140625" style="1"/>
    <col min="6657" max="6658" width="14.7109375" style="1" customWidth="1"/>
    <col min="6659" max="6659" width="52.140625" style="1" customWidth="1"/>
    <col min="6660" max="6664" width="14.7109375" style="1" customWidth="1"/>
    <col min="6665" max="6912" width="9.140625" style="1"/>
    <col min="6913" max="6914" width="14.7109375" style="1" customWidth="1"/>
    <col min="6915" max="6915" width="52.140625" style="1" customWidth="1"/>
    <col min="6916" max="6920" width="14.7109375" style="1" customWidth="1"/>
    <col min="6921" max="7168" width="9.140625" style="1"/>
    <col min="7169" max="7170" width="14.7109375" style="1" customWidth="1"/>
    <col min="7171" max="7171" width="52.140625" style="1" customWidth="1"/>
    <col min="7172" max="7176" width="14.7109375" style="1" customWidth="1"/>
    <col min="7177" max="7424" width="9.140625" style="1"/>
    <col min="7425" max="7426" width="14.7109375" style="1" customWidth="1"/>
    <col min="7427" max="7427" width="52.140625" style="1" customWidth="1"/>
    <col min="7428" max="7432" width="14.7109375" style="1" customWidth="1"/>
    <col min="7433" max="7680" width="9.140625" style="1"/>
    <col min="7681" max="7682" width="14.7109375" style="1" customWidth="1"/>
    <col min="7683" max="7683" width="52.140625" style="1" customWidth="1"/>
    <col min="7684" max="7688" width="14.7109375" style="1" customWidth="1"/>
    <col min="7689" max="7936" width="9.140625" style="1"/>
    <col min="7937" max="7938" width="14.7109375" style="1" customWidth="1"/>
    <col min="7939" max="7939" width="52.140625" style="1" customWidth="1"/>
    <col min="7940" max="7944" width="14.7109375" style="1" customWidth="1"/>
    <col min="7945" max="8192" width="9.140625" style="1"/>
    <col min="8193" max="8194" width="14.7109375" style="1" customWidth="1"/>
    <col min="8195" max="8195" width="52.140625" style="1" customWidth="1"/>
    <col min="8196" max="8200" width="14.7109375" style="1" customWidth="1"/>
    <col min="8201" max="8448" width="9.140625" style="1"/>
    <col min="8449" max="8450" width="14.7109375" style="1" customWidth="1"/>
    <col min="8451" max="8451" width="52.140625" style="1" customWidth="1"/>
    <col min="8452" max="8456" width="14.7109375" style="1" customWidth="1"/>
    <col min="8457" max="8704" width="9.140625" style="1"/>
    <col min="8705" max="8706" width="14.7109375" style="1" customWidth="1"/>
    <col min="8707" max="8707" width="52.140625" style="1" customWidth="1"/>
    <col min="8708" max="8712" width="14.7109375" style="1" customWidth="1"/>
    <col min="8713" max="8960" width="9.140625" style="1"/>
    <col min="8961" max="8962" width="14.7109375" style="1" customWidth="1"/>
    <col min="8963" max="8963" width="52.140625" style="1" customWidth="1"/>
    <col min="8964" max="8968" width="14.7109375" style="1" customWidth="1"/>
    <col min="8969" max="9216" width="9.140625" style="1"/>
    <col min="9217" max="9218" width="14.7109375" style="1" customWidth="1"/>
    <col min="9219" max="9219" width="52.140625" style="1" customWidth="1"/>
    <col min="9220" max="9224" width="14.7109375" style="1" customWidth="1"/>
    <col min="9225" max="9472" width="9.140625" style="1"/>
    <col min="9473" max="9474" width="14.7109375" style="1" customWidth="1"/>
    <col min="9475" max="9475" width="52.140625" style="1" customWidth="1"/>
    <col min="9476" max="9480" width="14.7109375" style="1" customWidth="1"/>
    <col min="9481" max="9728" width="9.140625" style="1"/>
    <col min="9729" max="9730" width="14.7109375" style="1" customWidth="1"/>
    <col min="9731" max="9731" width="52.140625" style="1" customWidth="1"/>
    <col min="9732" max="9736" width="14.7109375" style="1" customWidth="1"/>
    <col min="9737" max="9984" width="9.140625" style="1"/>
    <col min="9985" max="9986" width="14.7109375" style="1" customWidth="1"/>
    <col min="9987" max="9987" width="52.140625" style="1" customWidth="1"/>
    <col min="9988" max="9992" width="14.7109375" style="1" customWidth="1"/>
    <col min="9993" max="10240" width="9.140625" style="1"/>
    <col min="10241" max="10242" width="14.7109375" style="1" customWidth="1"/>
    <col min="10243" max="10243" width="52.140625" style="1" customWidth="1"/>
    <col min="10244" max="10248" width="14.7109375" style="1" customWidth="1"/>
    <col min="10249" max="10496" width="9.140625" style="1"/>
    <col min="10497" max="10498" width="14.7109375" style="1" customWidth="1"/>
    <col min="10499" max="10499" width="52.140625" style="1" customWidth="1"/>
    <col min="10500" max="10504" width="14.7109375" style="1" customWidth="1"/>
    <col min="10505" max="10752" width="9.140625" style="1"/>
    <col min="10753" max="10754" width="14.7109375" style="1" customWidth="1"/>
    <col min="10755" max="10755" width="52.140625" style="1" customWidth="1"/>
    <col min="10756" max="10760" width="14.7109375" style="1" customWidth="1"/>
    <col min="10761" max="11008" width="9.140625" style="1"/>
    <col min="11009" max="11010" width="14.7109375" style="1" customWidth="1"/>
    <col min="11011" max="11011" width="52.140625" style="1" customWidth="1"/>
    <col min="11012" max="11016" width="14.7109375" style="1" customWidth="1"/>
    <col min="11017" max="11264" width="9.140625" style="1"/>
    <col min="11265" max="11266" width="14.7109375" style="1" customWidth="1"/>
    <col min="11267" max="11267" width="52.140625" style="1" customWidth="1"/>
    <col min="11268" max="11272" width="14.7109375" style="1" customWidth="1"/>
    <col min="11273" max="11520" width="9.140625" style="1"/>
    <col min="11521" max="11522" width="14.7109375" style="1" customWidth="1"/>
    <col min="11523" max="11523" width="52.140625" style="1" customWidth="1"/>
    <col min="11524" max="11528" width="14.7109375" style="1" customWidth="1"/>
    <col min="11529" max="11776" width="9.140625" style="1"/>
    <col min="11777" max="11778" width="14.7109375" style="1" customWidth="1"/>
    <col min="11779" max="11779" width="52.140625" style="1" customWidth="1"/>
    <col min="11780" max="11784" width="14.7109375" style="1" customWidth="1"/>
    <col min="11785" max="12032" width="9.140625" style="1"/>
    <col min="12033" max="12034" width="14.7109375" style="1" customWidth="1"/>
    <col min="12035" max="12035" width="52.140625" style="1" customWidth="1"/>
    <col min="12036" max="12040" width="14.7109375" style="1" customWidth="1"/>
    <col min="12041" max="12288" width="9.140625" style="1"/>
    <col min="12289" max="12290" width="14.7109375" style="1" customWidth="1"/>
    <col min="12291" max="12291" width="52.140625" style="1" customWidth="1"/>
    <col min="12292" max="12296" width="14.7109375" style="1" customWidth="1"/>
    <col min="12297" max="12544" width="9.140625" style="1"/>
    <col min="12545" max="12546" width="14.7109375" style="1" customWidth="1"/>
    <col min="12547" max="12547" width="52.140625" style="1" customWidth="1"/>
    <col min="12548" max="12552" width="14.7109375" style="1" customWidth="1"/>
    <col min="12553" max="12800" width="9.140625" style="1"/>
    <col min="12801" max="12802" width="14.7109375" style="1" customWidth="1"/>
    <col min="12803" max="12803" width="52.140625" style="1" customWidth="1"/>
    <col min="12804" max="12808" width="14.7109375" style="1" customWidth="1"/>
    <col min="12809" max="13056" width="9.140625" style="1"/>
    <col min="13057" max="13058" width="14.7109375" style="1" customWidth="1"/>
    <col min="13059" max="13059" width="52.140625" style="1" customWidth="1"/>
    <col min="13060" max="13064" width="14.7109375" style="1" customWidth="1"/>
    <col min="13065" max="13312" width="9.140625" style="1"/>
    <col min="13313" max="13314" width="14.7109375" style="1" customWidth="1"/>
    <col min="13315" max="13315" width="52.140625" style="1" customWidth="1"/>
    <col min="13316" max="13320" width="14.7109375" style="1" customWidth="1"/>
    <col min="13321" max="13568" width="9.140625" style="1"/>
    <col min="13569" max="13570" width="14.7109375" style="1" customWidth="1"/>
    <col min="13571" max="13571" width="52.140625" style="1" customWidth="1"/>
    <col min="13572" max="13576" width="14.7109375" style="1" customWidth="1"/>
    <col min="13577" max="13824" width="9.140625" style="1"/>
    <col min="13825" max="13826" width="14.7109375" style="1" customWidth="1"/>
    <col min="13827" max="13827" width="52.140625" style="1" customWidth="1"/>
    <col min="13828" max="13832" width="14.7109375" style="1" customWidth="1"/>
    <col min="13833" max="14080" width="9.140625" style="1"/>
    <col min="14081" max="14082" width="14.7109375" style="1" customWidth="1"/>
    <col min="14083" max="14083" width="52.140625" style="1" customWidth="1"/>
    <col min="14084" max="14088" width="14.7109375" style="1" customWidth="1"/>
    <col min="14089" max="14336" width="9.140625" style="1"/>
    <col min="14337" max="14338" width="14.7109375" style="1" customWidth="1"/>
    <col min="14339" max="14339" width="52.140625" style="1" customWidth="1"/>
    <col min="14340" max="14344" width="14.7109375" style="1" customWidth="1"/>
    <col min="14345" max="14592" width="9.140625" style="1"/>
    <col min="14593" max="14594" width="14.7109375" style="1" customWidth="1"/>
    <col min="14595" max="14595" width="52.140625" style="1" customWidth="1"/>
    <col min="14596" max="14600" width="14.7109375" style="1" customWidth="1"/>
    <col min="14601" max="14848" width="9.140625" style="1"/>
    <col min="14849" max="14850" width="14.7109375" style="1" customWidth="1"/>
    <col min="14851" max="14851" width="52.140625" style="1" customWidth="1"/>
    <col min="14852" max="14856" width="14.7109375" style="1" customWidth="1"/>
    <col min="14857" max="15104" width="9.140625" style="1"/>
    <col min="15105" max="15106" width="14.7109375" style="1" customWidth="1"/>
    <col min="15107" max="15107" width="52.140625" style="1" customWidth="1"/>
    <col min="15108" max="15112" width="14.7109375" style="1" customWidth="1"/>
    <col min="15113" max="15360" width="9.140625" style="1"/>
    <col min="15361" max="15362" width="14.7109375" style="1" customWidth="1"/>
    <col min="15363" max="15363" width="52.140625" style="1" customWidth="1"/>
    <col min="15364" max="15368" width="14.7109375" style="1" customWidth="1"/>
    <col min="15369" max="15616" width="9.140625" style="1"/>
    <col min="15617" max="15618" width="14.7109375" style="1" customWidth="1"/>
    <col min="15619" max="15619" width="52.140625" style="1" customWidth="1"/>
    <col min="15620" max="15624" width="14.7109375" style="1" customWidth="1"/>
    <col min="15625" max="15872" width="9.140625" style="1"/>
    <col min="15873" max="15874" width="14.7109375" style="1" customWidth="1"/>
    <col min="15875" max="15875" width="52.140625" style="1" customWidth="1"/>
    <col min="15876" max="15880" width="14.7109375" style="1" customWidth="1"/>
    <col min="15881" max="16128" width="9.140625" style="1"/>
    <col min="16129" max="16130" width="14.7109375" style="1" customWidth="1"/>
    <col min="16131" max="16131" width="52.140625" style="1" customWidth="1"/>
    <col min="16132" max="16136" width="14.7109375" style="1" customWidth="1"/>
    <col min="16137" max="16384" width="9.140625" style="1"/>
  </cols>
  <sheetData>
    <row r="1" spans="1:8" ht="55.5" customHeight="1" x14ac:dyDescent="0.25">
      <c r="A1" s="129"/>
      <c r="B1" s="130"/>
      <c r="C1" s="130"/>
      <c r="D1" s="130"/>
      <c r="E1" s="130"/>
      <c r="F1" s="130"/>
      <c r="G1" s="130"/>
      <c r="H1" s="130"/>
    </row>
    <row r="2" spans="1:8" ht="15" x14ac:dyDescent="0.25">
      <c r="A2" s="103" t="s">
        <v>15</v>
      </c>
      <c r="B2" s="103"/>
      <c r="C2" s="103"/>
      <c r="D2" s="103"/>
      <c r="E2" s="103"/>
      <c r="F2" s="103"/>
      <c r="G2" s="103"/>
      <c r="H2" s="103"/>
    </row>
    <row r="3" spans="1:8" ht="15" x14ac:dyDescent="0.25">
      <c r="A3" s="103" t="s">
        <v>71</v>
      </c>
      <c r="B3" s="103"/>
      <c r="C3" s="103"/>
      <c r="D3" s="103"/>
      <c r="E3" s="103"/>
      <c r="F3" s="103"/>
      <c r="G3" s="103"/>
      <c r="H3" s="103"/>
    </row>
    <row r="4" spans="1:8" ht="15" x14ac:dyDescent="0.25">
      <c r="A4" s="103" t="s">
        <v>25</v>
      </c>
      <c r="B4" s="103"/>
      <c r="C4" s="103"/>
      <c r="D4" s="103"/>
      <c r="E4" s="103"/>
      <c r="F4" s="103"/>
      <c r="G4" s="103"/>
      <c r="H4" s="103"/>
    </row>
    <row r="5" spans="1:8" ht="15" x14ac:dyDescent="0.25">
      <c r="A5" s="103" t="s">
        <v>73</v>
      </c>
      <c r="B5" s="103"/>
      <c r="C5" s="103"/>
      <c r="D5" s="103"/>
      <c r="E5" s="103"/>
      <c r="F5" s="103"/>
      <c r="G5" s="103"/>
      <c r="H5" s="103"/>
    </row>
    <row r="6" spans="1:8" ht="15" x14ac:dyDescent="0.25">
      <c r="A6" s="92" t="s">
        <v>67</v>
      </c>
      <c r="B6" s="25"/>
      <c r="C6" s="25"/>
      <c r="D6" s="25"/>
      <c r="E6" s="25"/>
      <c r="F6" s="25"/>
      <c r="G6" s="25"/>
      <c r="H6" s="25"/>
    </row>
    <row r="7" spans="1:8" ht="15" x14ac:dyDescent="0.25">
      <c r="A7" s="103" t="s">
        <v>14</v>
      </c>
      <c r="B7" s="103"/>
      <c r="C7" s="103"/>
      <c r="D7" s="103"/>
      <c r="E7" s="103"/>
      <c r="F7" s="103"/>
      <c r="G7" s="103"/>
      <c r="H7" s="103"/>
    </row>
    <row r="8" spans="1:8" ht="15" x14ac:dyDescent="0.25">
      <c r="A8" s="94"/>
      <c r="B8" s="94"/>
      <c r="C8" s="94"/>
      <c r="D8" s="94"/>
      <c r="E8" s="94"/>
      <c r="F8" s="94"/>
      <c r="G8" s="94"/>
      <c r="H8" s="94"/>
    </row>
    <row r="9" spans="1:8" s="87" customFormat="1" ht="8.1" customHeight="1" x14ac:dyDescent="0.15">
      <c r="A9" s="86"/>
      <c r="B9" s="86"/>
      <c r="C9" s="86"/>
      <c r="D9" s="86"/>
      <c r="E9" s="86"/>
      <c r="F9" s="86"/>
      <c r="G9" s="86"/>
      <c r="H9" s="86"/>
    </row>
    <row r="10" spans="1:8" ht="23.25" customHeight="1" x14ac:dyDescent="0.25">
      <c r="A10" s="131" t="s">
        <v>6</v>
      </c>
      <c r="B10" s="131"/>
      <c r="C10" s="131"/>
      <c r="D10" s="131"/>
      <c r="E10" s="131"/>
      <c r="F10" s="131"/>
      <c r="G10" s="131"/>
      <c r="H10" s="131"/>
    </row>
    <row r="11" spans="1:8" ht="25.5" customHeight="1" x14ac:dyDescent="0.25">
      <c r="A11" s="8" t="s">
        <v>0</v>
      </c>
      <c r="B11" s="8" t="s">
        <v>7</v>
      </c>
      <c r="C11" s="8" t="s">
        <v>1</v>
      </c>
      <c r="D11" s="8" t="s">
        <v>2</v>
      </c>
      <c r="E11" s="9" t="s">
        <v>3</v>
      </c>
      <c r="F11" s="9" t="s">
        <v>4</v>
      </c>
      <c r="G11" s="10" t="s">
        <v>8</v>
      </c>
      <c r="H11" s="11" t="s">
        <v>9</v>
      </c>
    </row>
    <row r="12" spans="1:8" ht="15" x14ac:dyDescent="0.25">
      <c r="A12" s="15" t="s">
        <v>16</v>
      </c>
      <c r="B12" s="16"/>
      <c r="C12" s="17" t="s">
        <v>18</v>
      </c>
      <c r="D12" s="18"/>
      <c r="E12" s="19"/>
      <c r="F12" s="19"/>
      <c r="G12" s="19"/>
      <c r="H12" s="19">
        <f>+H13+H14+H15+H16</f>
        <v>76456.087919999991</v>
      </c>
    </row>
    <row r="13" spans="1:8" ht="17.100000000000001" customHeight="1" x14ac:dyDescent="0.25">
      <c r="A13" s="2">
        <v>5401410</v>
      </c>
      <c r="B13" s="24">
        <f>135*8+92*8.3+76*8</f>
        <v>2451.6</v>
      </c>
      <c r="C13" s="4" t="s">
        <v>11</v>
      </c>
      <c r="D13" s="5" t="s">
        <v>76</v>
      </c>
      <c r="E13" s="6" t="e">
        <f>VLOOKUP(A13,#REF!,4,FALSE)</f>
        <v>#REF!</v>
      </c>
      <c r="F13" s="6" t="e">
        <f>VLOOKUP(A13,#REF!,5,FALSE)</f>
        <v>#REF!</v>
      </c>
      <c r="G13" s="6">
        <v>0.51</v>
      </c>
      <c r="H13" s="6">
        <f t="shared" ref="H13:H22" si="0">G13*B13</f>
        <v>1250.316</v>
      </c>
    </row>
    <row r="14" spans="1:8" ht="17.100000000000001" customHeight="1" x14ac:dyDescent="0.25">
      <c r="A14" s="2">
        <v>5403230</v>
      </c>
      <c r="B14" s="24">
        <f>+B13</f>
        <v>2451.6</v>
      </c>
      <c r="C14" s="4" t="s">
        <v>13</v>
      </c>
      <c r="D14" s="5" t="s">
        <v>76</v>
      </c>
      <c r="E14" s="6" t="e">
        <f>VLOOKUP(A14,#REF!,4,FALSE)</f>
        <v>#REF!</v>
      </c>
      <c r="F14" s="6" t="e">
        <f>VLOOKUP(A14,#REF!,5,FALSE)</f>
        <v>#REF!</v>
      </c>
      <c r="G14" s="6">
        <v>3.27</v>
      </c>
      <c r="H14" s="6">
        <f t="shared" si="0"/>
        <v>8016.732</v>
      </c>
    </row>
    <row r="15" spans="1:8" ht="17.100000000000001" customHeight="1" x14ac:dyDescent="0.25">
      <c r="A15" s="2">
        <v>5403200</v>
      </c>
      <c r="B15" s="24">
        <f>+B14*0.01</f>
        <v>24.515999999999998</v>
      </c>
      <c r="C15" s="4" t="s">
        <v>12</v>
      </c>
      <c r="D15" s="5" t="s">
        <v>75</v>
      </c>
      <c r="E15" s="6" t="e">
        <f>VLOOKUP(A15,#REF!,4,FALSE)</f>
        <v>#REF!</v>
      </c>
      <c r="F15" s="6" t="e">
        <f>VLOOKUP(A15,#REF!,5,FALSE)</f>
        <v>#REF!</v>
      </c>
      <c r="G15" s="6">
        <v>718.11</v>
      </c>
      <c r="H15" s="6">
        <f t="shared" si="0"/>
        <v>17605.18476</v>
      </c>
    </row>
    <row r="16" spans="1:8" ht="27.95" customHeight="1" x14ac:dyDescent="0.25">
      <c r="A16" s="2">
        <v>5403210</v>
      </c>
      <c r="B16" s="24">
        <f>+B13*0.03</f>
        <v>73.547999999999988</v>
      </c>
      <c r="C16" s="4" t="s">
        <v>74</v>
      </c>
      <c r="D16" s="5" t="s">
        <v>75</v>
      </c>
      <c r="E16" s="6" t="e">
        <f>VLOOKUP(A16,#REF!,4,FALSE)</f>
        <v>#REF!</v>
      </c>
      <c r="F16" s="6" t="e">
        <f>VLOOKUP(A16,#REF!,5,FALSE)</f>
        <v>#REF!</v>
      </c>
      <c r="G16" s="6">
        <v>674.17</v>
      </c>
      <c r="H16" s="6">
        <f t="shared" si="0"/>
        <v>49583.855159999992</v>
      </c>
    </row>
    <row r="17" spans="1:8" ht="15" hidden="1" x14ac:dyDescent="0.25">
      <c r="A17" s="15" t="s">
        <v>17</v>
      </c>
      <c r="B17" s="16"/>
      <c r="C17" s="17" t="s">
        <v>19</v>
      </c>
      <c r="D17" s="18"/>
      <c r="E17" s="19"/>
      <c r="F17" s="19"/>
      <c r="G17" s="19"/>
      <c r="H17" s="19" t="e">
        <f>+H18+H19+H20</f>
        <v>#REF!</v>
      </c>
    </row>
    <row r="18" spans="1:8" ht="27.95" hidden="1" customHeight="1" x14ac:dyDescent="0.25">
      <c r="A18" s="2">
        <v>3012010</v>
      </c>
      <c r="B18" s="3">
        <v>6</v>
      </c>
      <c r="C18" s="4" t="e">
        <f>VLOOKUP(A18,#REF!,2,FALSE)</f>
        <v>#REF!</v>
      </c>
      <c r="D18" s="5" t="e">
        <f>VLOOKUP(A18,#REF!,3,FALSE)</f>
        <v>#REF!</v>
      </c>
      <c r="E18" s="6" t="e">
        <f>VLOOKUP(A18,#REF!,4,FALSE)</f>
        <v>#REF!</v>
      </c>
      <c r="F18" s="6" t="e">
        <f>VLOOKUP(A18,#REF!,5,FALSE)</f>
        <v>#REF!</v>
      </c>
      <c r="G18" s="6" t="e">
        <f>VLOOKUP(A18,#REF!,6,FALSE)</f>
        <v>#REF!</v>
      </c>
      <c r="H18" s="6" t="e">
        <f t="shared" si="0"/>
        <v>#REF!</v>
      </c>
    </row>
    <row r="19" spans="1:8" ht="27.95" hidden="1" customHeight="1" x14ac:dyDescent="0.25">
      <c r="A19" s="2">
        <v>3004030</v>
      </c>
      <c r="B19" s="3">
        <f>+(1.25*2+1.6)*0.2*B18</f>
        <v>4.92</v>
      </c>
      <c r="C19" s="4" t="e">
        <f>VLOOKUP(A19,#REF!,2,FALSE)</f>
        <v>#REF!</v>
      </c>
      <c r="D19" s="5" t="e">
        <f>VLOOKUP(A19,#REF!,3,FALSE)</f>
        <v>#REF!</v>
      </c>
      <c r="E19" s="6" t="e">
        <f>VLOOKUP(A19,#REF!,4,FALSE)</f>
        <v>#REF!</v>
      </c>
      <c r="F19" s="6" t="e">
        <f>VLOOKUP(A19,#REF!,5,FALSE)</f>
        <v>#REF!</v>
      </c>
      <c r="G19" s="6" t="e">
        <f>VLOOKUP(A19,#REF!,6,FALSE)</f>
        <v>#REF!</v>
      </c>
      <c r="H19" s="6" t="e">
        <f t="shared" si="0"/>
        <v>#REF!</v>
      </c>
    </row>
    <row r="20" spans="1:8" ht="27.95" hidden="1" customHeight="1" x14ac:dyDescent="0.25">
      <c r="A20" s="2">
        <v>3004070</v>
      </c>
      <c r="B20" s="3">
        <f>+B19</f>
        <v>4.92</v>
      </c>
      <c r="C20" s="4" t="e">
        <f>VLOOKUP(A20,#REF!,2,FALSE)</f>
        <v>#REF!</v>
      </c>
      <c r="D20" s="5" t="e">
        <f>VLOOKUP(A20,#REF!,3,FALSE)</f>
        <v>#REF!</v>
      </c>
      <c r="E20" s="6" t="e">
        <f>VLOOKUP(A20,#REF!,4,FALSE)</f>
        <v>#REF!</v>
      </c>
      <c r="F20" s="6" t="e">
        <f>VLOOKUP(A20,#REF!,5,FALSE)</f>
        <v>#REF!</v>
      </c>
      <c r="G20" s="6" t="e">
        <f>VLOOKUP(A20,#REF!,6,FALSE)</f>
        <v>#REF!</v>
      </c>
      <c r="H20" s="6" t="e">
        <f t="shared" si="0"/>
        <v>#REF!</v>
      </c>
    </row>
    <row r="21" spans="1:8" ht="15" x14ac:dyDescent="0.25">
      <c r="A21" s="15" t="s">
        <v>17</v>
      </c>
      <c r="B21" s="16"/>
      <c r="C21" s="17" t="s">
        <v>24</v>
      </c>
      <c r="D21" s="18"/>
      <c r="E21" s="19"/>
      <c r="F21" s="19"/>
      <c r="G21" s="19"/>
      <c r="H21" s="19">
        <f>+H22</f>
        <v>2325.33</v>
      </c>
    </row>
    <row r="22" spans="1:8" ht="30" customHeight="1" x14ac:dyDescent="0.25">
      <c r="A22" s="2">
        <v>3006050</v>
      </c>
      <c r="B22" s="3">
        <f>42+21</f>
        <v>63</v>
      </c>
      <c r="C22" s="4" t="s">
        <v>5</v>
      </c>
      <c r="D22" s="5" t="s">
        <v>77</v>
      </c>
      <c r="E22" s="6" t="e">
        <f>VLOOKUP(A22,#REF!,4,FALSE)</f>
        <v>#REF!</v>
      </c>
      <c r="F22" s="6" t="e">
        <f>VLOOKUP(A22,#REF!,5,FALSE)</f>
        <v>#REF!</v>
      </c>
      <c r="G22" s="6">
        <v>36.909999999999997</v>
      </c>
      <c r="H22" s="6">
        <f t="shared" si="0"/>
        <v>2325.33</v>
      </c>
    </row>
    <row r="23" spans="1:8" s="7" customFormat="1" ht="20.100000000000001" customHeight="1" x14ac:dyDescent="0.25">
      <c r="A23" s="132"/>
      <c r="B23" s="133"/>
      <c r="C23" s="133"/>
      <c r="D23" s="133"/>
      <c r="E23" s="133"/>
      <c r="F23" s="134"/>
      <c r="G23" s="13" t="s">
        <v>10</v>
      </c>
      <c r="H23" s="12">
        <f>+H21+H12</f>
        <v>78781.417919999993</v>
      </c>
    </row>
    <row r="24" spans="1:8" ht="12.75" customHeight="1" x14ac:dyDescent="0.25">
      <c r="A24" s="130"/>
      <c r="B24" s="135"/>
      <c r="C24" s="135"/>
      <c r="D24" s="135"/>
      <c r="E24" s="135"/>
      <c r="F24" s="135"/>
      <c r="G24" s="135"/>
      <c r="H24" s="135"/>
    </row>
    <row r="25" spans="1:8" ht="15" x14ac:dyDescent="0.25">
      <c r="A25" s="136" t="s">
        <v>70</v>
      </c>
      <c r="B25" s="137"/>
      <c r="C25" s="137"/>
      <c r="D25" s="137"/>
      <c r="E25" s="137"/>
      <c r="F25" s="137"/>
      <c r="G25" s="137"/>
      <c r="H25" s="137"/>
    </row>
    <row r="26" spans="1:8" ht="36" customHeight="1" x14ac:dyDescent="0.25">
      <c r="A26" s="127"/>
      <c r="B26" s="128"/>
      <c r="C26" s="128"/>
      <c r="D26" s="128"/>
      <c r="E26" s="128"/>
      <c r="F26" s="128"/>
      <c r="G26" s="128"/>
      <c r="H26" s="128"/>
    </row>
    <row r="27" spans="1:8" ht="15" x14ac:dyDescent="0.25">
      <c r="A27" s="7"/>
      <c r="B27" s="88" t="s">
        <v>20</v>
      </c>
      <c r="C27" s="21"/>
      <c r="D27" s="88" t="s">
        <v>22</v>
      </c>
      <c r="E27" s="20"/>
      <c r="F27" s="21" t="s">
        <v>22</v>
      </c>
      <c r="G27" s="20"/>
      <c r="H27" s="20"/>
    </row>
    <row r="28" spans="1:8" ht="25.5" x14ac:dyDescent="0.25">
      <c r="A28" s="26"/>
      <c r="B28" s="89" t="s">
        <v>21</v>
      </c>
      <c r="C28" s="23"/>
      <c r="D28" s="89" t="s">
        <v>23</v>
      </c>
      <c r="E28" s="27"/>
      <c r="F28" s="22" t="s">
        <v>23</v>
      </c>
      <c r="G28" s="27"/>
      <c r="H28" s="27"/>
    </row>
    <row r="29" spans="1:8" x14ac:dyDescent="0.25">
      <c r="A29" s="14"/>
    </row>
  </sheetData>
  <mergeCells count="6">
    <mergeCell ref="A26:H26"/>
    <mergeCell ref="A1:H1"/>
    <mergeCell ref="A10:H10"/>
    <mergeCell ref="A23:F23"/>
    <mergeCell ref="A24:H24"/>
    <mergeCell ref="A25:H25"/>
  </mergeCells>
  <printOptions horizontalCentered="1"/>
  <pageMargins left="0" right="1.5748031496062993" top="0.39370078740157483" bottom="0.3937007874015748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9"/>
  <sheetViews>
    <sheetView topLeftCell="A12" workbookViewId="0">
      <selection activeCell="BX16" sqref="BX16"/>
    </sheetView>
  </sheetViews>
  <sheetFormatPr defaultRowHeight="15" x14ac:dyDescent="0.25"/>
  <cols>
    <col min="1" max="40" width="1.5703125" style="83" customWidth="1"/>
    <col min="41" max="44" width="1.42578125" style="83" customWidth="1"/>
    <col min="45" max="54" width="1.5703125" style="83" customWidth="1"/>
    <col min="55" max="59" width="1.42578125" style="83" customWidth="1"/>
    <col min="60" max="69" width="1.5703125" style="83" customWidth="1"/>
    <col min="70" max="74" width="1.42578125" style="83" customWidth="1"/>
    <col min="77" max="77" width="13.28515625" bestFit="1" customWidth="1"/>
    <col min="79" max="79" width="17.140625" customWidth="1"/>
  </cols>
  <sheetData>
    <row r="1" spans="1:79" s="28" customFormat="1" ht="17.100000000000001" customHeight="1" x14ac:dyDescent="0.25">
      <c r="A1" s="138" t="s">
        <v>26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40"/>
    </row>
    <row r="2" spans="1:79" s="20" customFormat="1" ht="15" customHeight="1" x14ac:dyDescent="0.25">
      <c r="A2" s="141" t="s">
        <v>27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3"/>
    </row>
    <row r="3" spans="1:79" s="20" customFormat="1" ht="12.95" customHeight="1" x14ac:dyDescent="0.25">
      <c r="A3" s="93" t="s">
        <v>68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  <c r="O3" s="30"/>
      <c r="P3" s="30"/>
      <c r="Q3" s="30"/>
      <c r="R3" s="30"/>
      <c r="S3" s="30"/>
      <c r="T3" s="30"/>
      <c r="U3" s="30"/>
      <c r="V3" s="30"/>
      <c r="W3" s="31"/>
      <c r="X3" s="31"/>
      <c r="Y3" s="31"/>
      <c r="Z3" s="31"/>
      <c r="AA3" s="31"/>
      <c r="AB3" s="31"/>
      <c r="AC3" s="31"/>
      <c r="AD3" s="32"/>
      <c r="AE3" s="144" t="s">
        <v>28</v>
      </c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5"/>
      <c r="BA3" s="146" t="s">
        <v>29</v>
      </c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5"/>
    </row>
    <row r="4" spans="1:79" s="20" customFormat="1" ht="12.95" customHeight="1" x14ac:dyDescent="0.25">
      <c r="A4" s="147" t="s">
        <v>30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9"/>
      <c r="AD4" s="33"/>
      <c r="AE4" s="150" t="s">
        <v>31</v>
      </c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1"/>
    </row>
    <row r="5" spans="1:79" s="20" customFormat="1" ht="12.95" customHeight="1" x14ac:dyDescent="0.25">
      <c r="A5" s="154" t="s">
        <v>63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6"/>
      <c r="AD5" s="34"/>
      <c r="AE5" s="160" t="s">
        <v>64</v>
      </c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1"/>
    </row>
    <row r="6" spans="1:79" s="20" customFormat="1" ht="12.95" customHeight="1" x14ac:dyDescent="0.25">
      <c r="A6" s="157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9"/>
      <c r="AD6" s="35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2"/>
      <c r="BP6" s="162"/>
      <c r="BQ6" s="162"/>
      <c r="BR6" s="162"/>
      <c r="BS6" s="162"/>
      <c r="BT6" s="162"/>
      <c r="BU6" s="162"/>
      <c r="BV6" s="163"/>
    </row>
    <row r="7" spans="1:79" s="20" customFormat="1" ht="12.95" customHeight="1" x14ac:dyDescent="0.25">
      <c r="A7" s="164" t="s">
        <v>72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6"/>
      <c r="AD7" s="36"/>
      <c r="AE7" s="170" t="s">
        <v>32</v>
      </c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1"/>
    </row>
    <row r="8" spans="1:79" s="20" customFormat="1" ht="12.95" customHeight="1" x14ac:dyDescent="0.25">
      <c r="A8" s="167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9"/>
      <c r="AD8" s="37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  <c r="BI8" s="172"/>
      <c r="BJ8" s="172"/>
      <c r="BK8" s="172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3"/>
    </row>
    <row r="9" spans="1:79" s="40" customFormat="1" ht="6.95" customHeight="1" x14ac:dyDescent="0.2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9"/>
      <c r="BP9" s="38"/>
      <c r="BQ9" s="38"/>
      <c r="BR9" s="38"/>
      <c r="BS9" s="38"/>
      <c r="BT9" s="38"/>
      <c r="BU9" s="38"/>
      <c r="BV9" s="38"/>
    </row>
    <row r="10" spans="1:79" s="41" customFormat="1" ht="14.1" customHeight="1" x14ac:dyDescent="0.2">
      <c r="A10" s="174" t="s">
        <v>33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  <c r="BI10" s="175"/>
      <c r="BJ10" s="175"/>
      <c r="BK10" s="175"/>
      <c r="BL10" s="175"/>
      <c r="BM10" s="175"/>
      <c r="BN10" s="175"/>
      <c r="BO10" s="175"/>
      <c r="BP10" s="175"/>
      <c r="BQ10" s="175"/>
      <c r="BR10" s="175"/>
      <c r="BS10" s="175"/>
      <c r="BT10" s="175"/>
      <c r="BU10" s="175"/>
      <c r="BV10" s="176"/>
    </row>
    <row r="11" spans="1:79" s="28" customFormat="1" ht="12.95" customHeight="1" x14ac:dyDescent="0.25">
      <c r="A11" s="152" t="s">
        <v>34</v>
      </c>
      <c r="B11" s="152"/>
      <c r="C11" s="152"/>
      <c r="D11" s="152" t="s">
        <v>35</v>
      </c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3" t="s">
        <v>36</v>
      </c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 t="s">
        <v>37</v>
      </c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 t="s">
        <v>38</v>
      </c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</row>
    <row r="12" spans="1:79" s="28" customFormat="1" ht="12.95" customHeight="1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</row>
    <row r="13" spans="1:79" ht="11.45" customHeight="1" x14ac:dyDescent="0.25">
      <c r="A13" s="178" t="s">
        <v>39</v>
      </c>
      <c r="B13" s="178"/>
      <c r="C13" s="178"/>
      <c r="D13" s="179" t="s">
        <v>40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80">
        <f>+'Planilha orçamentária 170'!B13</f>
        <v>2451.6</v>
      </c>
      <c r="AE13" s="181"/>
      <c r="AF13" s="181"/>
      <c r="AG13" s="181"/>
      <c r="AH13" s="181"/>
      <c r="AI13" s="181"/>
      <c r="AJ13" s="181"/>
      <c r="AK13" s="181"/>
      <c r="AL13" s="181" t="s">
        <v>41</v>
      </c>
      <c r="AM13" s="181"/>
      <c r="AN13" s="42"/>
      <c r="AO13" s="42"/>
      <c r="AP13" s="42"/>
      <c r="AQ13" s="42"/>
      <c r="AR13" s="43"/>
      <c r="AS13" s="180"/>
      <c r="AT13" s="181"/>
      <c r="AU13" s="181"/>
      <c r="AV13" s="181"/>
      <c r="AW13" s="181"/>
      <c r="AX13" s="181"/>
      <c r="AY13" s="181"/>
      <c r="AZ13" s="181"/>
      <c r="BA13" s="181"/>
      <c r="BB13" s="181"/>
      <c r="BC13" s="42"/>
      <c r="BD13" s="42"/>
      <c r="BE13" s="42"/>
      <c r="BF13" s="42"/>
      <c r="BG13" s="43"/>
      <c r="BH13" s="180">
        <f>+AD13</f>
        <v>2451.6</v>
      </c>
      <c r="BI13" s="181"/>
      <c r="BJ13" s="181"/>
      <c r="BK13" s="181"/>
      <c r="BL13" s="181"/>
      <c r="BM13" s="181"/>
      <c r="BN13" s="181"/>
      <c r="BO13" s="181"/>
      <c r="BP13" s="181" t="s">
        <v>41</v>
      </c>
      <c r="BQ13" s="181"/>
      <c r="BR13" s="44"/>
      <c r="BS13" s="44"/>
      <c r="BT13" s="44"/>
      <c r="BU13" s="44"/>
      <c r="BV13" s="45"/>
    </row>
    <row r="14" spans="1:79" s="51" customFormat="1" ht="11.45" customHeight="1" x14ac:dyDescent="0.25">
      <c r="A14" s="178"/>
      <c r="B14" s="178"/>
      <c r="C14" s="178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46"/>
      <c r="AE14" s="47"/>
      <c r="AF14" s="182">
        <f>+'Planilha orçamentária 170'!H12</f>
        <v>76456.087919999991</v>
      </c>
      <c r="AG14" s="182"/>
      <c r="AH14" s="182"/>
      <c r="AI14" s="182"/>
      <c r="AJ14" s="182"/>
      <c r="AK14" s="182"/>
      <c r="AL14" s="182"/>
      <c r="AM14" s="182"/>
      <c r="AN14" s="47"/>
      <c r="AO14" s="47"/>
      <c r="AP14" s="47"/>
      <c r="AQ14" s="47"/>
      <c r="AR14" s="48"/>
      <c r="AS14" s="46"/>
      <c r="AT14" s="47"/>
      <c r="AU14" s="182"/>
      <c r="AV14" s="182"/>
      <c r="AW14" s="182"/>
      <c r="AX14" s="182"/>
      <c r="AY14" s="182"/>
      <c r="AZ14" s="182"/>
      <c r="BA14" s="182"/>
      <c r="BB14" s="182"/>
      <c r="BC14" s="47"/>
      <c r="BD14" s="47"/>
      <c r="BE14" s="47"/>
      <c r="BF14" s="47"/>
      <c r="BG14" s="48"/>
      <c r="BH14" s="46"/>
      <c r="BI14" s="47"/>
      <c r="BJ14" s="182">
        <f>+AF14</f>
        <v>76456.087919999991</v>
      </c>
      <c r="BK14" s="182"/>
      <c r="BL14" s="182"/>
      <c r="BM14" s="182"/>
      <c r="BN14" s="182"/>
      <c r="BO14" s="182"/>
      <c r="BP14" s="182"/>
      <c r="BQ14" s="182"/>
      <c r="BR14" s="49"/>
      <c r="BS14" s="49"/>
      <c r="BT14" s="49"/>
      <c r="BU14" s="49"/>
      <c r="BV14" s="50"/>
      <c r="BY14" s="52">
        <f>+[1]plan.orç.!BO10+[1]plan.orç.!BO12+[1]plan.orç.!BO13+[1]plan.orç.!BO14+[1]plan.orç.!BO15</f>
        <v>70415.003047999999</v>
      </c>
      <c r="CA14" s="53"/>
    </row>
    <row r="15" spans="1:79" ht="11.45" customHeight="1" x14ac:dyDescent="0.25">
      <c r="A15" s="178"/>
      <c r="B15" s="178"/>
      <c r="C15" s="178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54"/>
      <c r="AE15" s="55"/>
      <c r="AF15" s="55"/>
      <c r="AG15" s="56"/>
      <c r="AH15" s="56"/>
      <c r="AI15" s="56"/>
      <c r="AJ15" s="184">
        <v>100</v>
      </c>
      <c r="AK15" s="184"/>
      <c r="AL15" s="184"/>
      <c r="AM15" s="56" t="s">
        <v>42</v>
      </c>
      <c r="AN15" s="56"/>
      <c r="AO15" s="56"/>
      <c r="AP15" s="56"/>
      <c r="AQ15" s="56"/>
      <c r="AR15" s="57"/>
      <c r="AS15" s="54"/>
      <c r="AT15" s="55"/>
      <c r="AU15" s="55"/>
      <c r="AV15" s="56"/>
      <c r="AW15" s="56"/>
      <c r="AX15" s="56"/>
      <c r="AY15" s="56"/>
      <c r="AZ15" s="177"/>
      <c r="BA15" s="177"/>
      <c r="BB15" s="56"/>
      <c r="BC15" s="56"/>
      <c r="BD15" s="56"/>
      <c r="BE15" s="56"/>
      <c r="BF15" s="56"/>
      <c r="BG15" s="57"/>
      <c r="BH15" s="54"/>
      <c r="BI15" s="55"/>
      <c r="BJ15" s="55"/>
      <c r="BK15" s="56"/>
      <c r="BL15" s="56"/>
      <c r="BM15" s="56"/>
      <c r="BN15" s="177">
        <v>100</v>
      </c>
      <c r="BO15" s="177"/>
      <c r="BP15" s="177"/>
      <c r="BQ15" s="56" t="s">
        <v>42</v>
      </c>
      <c r="BR15" s="56"/>
      <c r="BS15" s="56"/>
      <c r="BT15" s="56"/>
      <c r="BU15" s="56"/>
      <c r="BV15" s="57"/>
    </row>
    <row r="16" spans="1:79" ht="11.45" customHeight="1" x14ac:dyDescent="0.25">
      <c r="A16" s="178" t="s">
        <v>43</v>
      </c>
      <c r="B16" s="178"/>
      <c r="C16" s="178"/>
      <c r="D16" s="179" t="s">
        <v>44</v>
      </c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80">
        <f>+'Planilha orçamentária 170'!B22</f>
        <v>63</v>
      </c>
      <c r="AE16" s="181"/>
      <c r="AF16" s="181"/>
      <c r="AG16" s="181"/>
      <c r="AH16" s="181"/>
      <c r="AI16" s="181"/>
      <c r="AJ16" s="181"/>
      <c r="AK16" s="181"/>
      <c r="AL16" s="181" t="s">
        <v>41</v>
      </c>
      <c r="AM16" s="181"/>
      <c r="AN16" s="42"/>
      <c r="AO16" s="42"/>
      <c r="AP16" s="42"/>
      <c r="AQ16" s="42"/>
      <c r="AR16" s="43"/>
      <c r="AS16" s="180"/>
      <c r="AT16" s="181"/>
      <c r="AU16" s="181"/>
      <c r="AV16" s="181"/>
      <c r="AW16" s="181"/>
      <c r="AX16" s="181"/>
      <c r="AY16" s="181"/>
      <c r="AZ16" s="181"/>
      <c r="BA16" s="181"/>
      <c r="BB16" s="181"/>
      <c r="BC16" s="42"/>
      <c r="BD16" s="42"/>
      <c r="BE16" s="42"/>
      <c r="BF16" s="42"/>
      <c r="BG16" s="43"/>
      <c r="BH16" s="180">
        <f>+AD16</f>
        <v>63</v>
      </c>
      <c r="BI16" s="181"/>
      <c r="BJ16" s="181"/>
      <c r="BK16" s="181"/>
      <c r="BL16" s="181"/>
      <c r="BM16" s="181"/>
      <c r="BN16" s="181"/>
      <c r="BO16" s="181"/>
      <c r="BP16" s="181" t="s">
        <v>41</v>
      </c>
      <c r="BQ16" s="181"/>
      <c r="BR16" s="44"/>
      <c r="BS16" s="44"/>
      <c r="BT16" s="44"/>
      <c r="BU16" s="44"/>
      <c r="BV16" s="45"/>
    </row>
    <row r="17" spans="1:79" s="51" customFormat="1" ht="11.45" customHeight="1" x14ac:dyDescent="0.25">
      <c r="A17" s="178"/>
      <c r="B17" s="178"/>
      <c r="C17" s="178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46"/>
      <c r="AE17" s="47"/>
      <c r="AF17" s="182">
        <f>+'Planilha orçamentária 170'!H21</f>
        <v>2325.33</v>
      </c>
      <c r="AG17" s="182"/>
      <c r="AH17" s="182"/>
      <c r="AI17" s="182"/>
      <c r="AJ17" s="182"/>
      <c r="AK17" s="182"/>
      <c r="AL17" s="182"/>
      <c r="AM17" s="182"/>
      <c r="AN17" s="47"/>
      <c r="AO17" s="47"/>
      <c r="AP17" s="47"/>
      <c r="AQ17" s="47"/>
      <c r="AR17" s="48"/>
      <c r="AS17" s="46"/>
      <c r="AT17" s="47"/>
      <c r="AU17" s="182"/>
      <c r="AV17" s="182"/>
      <c r="AW17" s="182"/>
      <c r="AX17" s="182"/>
      <c r="AY17" s="182"/>
      <c r="AZ17" s="182"/>
      <c r="BA17" s="182"/>
      <c r="BB17" s="182"/>
      <c r="BC17" s="47"/>
      <c r="BD17" s="47"/>
      <c r="BE17" s="47"/>
      <c r="BF17" s="47"/>
      <c r="BG17" s="48"/>
      <c r="BH17" s="46"/>
      <c r="BI17" s="47"/>
      <c r="BJ17" s="183">
        <f>+AF17</f>
        <v>2325.33</v>
      </c>
      <c r="BK17" s="183"/>
      <c r="BL17" s="183"/>
      <c r="BM17" s="183"/>
      <c r="BN17" s="183"/>
      <c r="BO17" s="183"/>
      <c r="BP17" s="183"/>
      <c r="BQ17" s="183"/>
      <c r="BR17" s="49"/>
      <c r="BS17" s="49"/>
      <c r="BT17" s="49"/>
      <c r="BU17" s="49"/>
      <c r="BV17" s="50"/>
      <c r="CA17" s="53"/>
    </row>
    <row r="18" spans="1:79" ht="11.45" customHeight="1" x14ac:dyDescent="0.25">
      <c r="A18" s="178"/>
      <c r="B18" s="178"/>
      <c r="C18" s="178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54"/>
      <c r="AE18" s="55"/>
      <c r="AF18" s="55"/>
      <c r="AG18" s="56"/>
      <c r="AH18" s="56"/>
      <c r="AI18" s="56"/>
      <c r="AJ18" s="184">
        <v>100</v>
      </c>
      <c r="AK18" s="184"/>
      <c r="AL18" s="184"/>
      <c r="AM18" s="56" t="s">
        <v>42</v>
      </c>
      <c r="AN18" s="56"/>
      <c r="AO18" s="56"/>
      <c r="AP18" s="56"/>
      <c r="AQ18" s="56"/>
      <c r="AR18" s="57"/>
      <c r="AS18" s="54"/>
      <c r="AT18" s="55"/>
      <c r="AU18" s="55"/>
      <c r="AV18" s="56"/>
      <c r="AW18" s="56"/>
      <c r="AX18" s="56"/>
      <c r="AY18" s="56"/>
      <c r="AZ18" s="177"/>
      <c r="BA18" s="177"/>
      <c r="BB18" s="56"/>
      <c r="BC18" s="56"/>
      <c r="BD18" s="56"/>
      <c r="BE18" s="56"/>
      <c r="BF18" s="56"/>
      <c r="BG18" s="57"/>
      <c r="BH18" s="54"/>
      <c r="BI18" s="55"/>
      <c r="BJ18" s="55"/>
      <c r="BK18" s="56"/>
      <c r="BL18" s="56"/>
      <c r="BM18" s="56"/>
      <c r="BN18" s="177">
        <v>100</v>
      </c>
      <c r="BO18" s="177"/>
      <c r="BP18" s="177"/>
      <c r="BQ18" s="56" t="s">
        <v>42</v>
      </c>
      <c r="BR18" s="56"/>
      <c r="BS18" s="56"/>
      <c r="BT18" s="56"/>
      <c r="BU18" s="56"/>
      <c r="BV18" s="57"/>
    </row>
    <row r="19" spans="1:79" ht="12.95" customHeight="1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9"/>
      <c r="O19" s="59"/>
      <c r="P19" s="59"/>
      <c r="Q19" s="59"/>
      <c r="R19" s="59"/>
      <c r="S19" s="59"/>
      <c r="T19" s="59"/>
      <c r="U19" s="59"/>
      <c r="V19" s="59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186">
        <f>+BJ14+BJ17</f>
        <v>78781.417919999993</v>
      </c>
      <c r="BI19" s="187"/>
      <c r="BJ19" s="187"/>
      <c r="BK19" s="187"/>
      <c r="BL19" s="187"/>
      <c r="BM19" s="187"/>
      <c r="BN19" s="187"/>
      <c r="BO19" s="187"/>
      <c r="BP19" s="187"/>
      <c r="BQ19" s="187"/>
      <c r="BR19" s="61"/>
      <c r="BS19" s="61"/>
      <c r="BT19" s="61"/>
      <c r="BU19" s="61"/>
      <c r="BV19" s="61"/>
      <c r="BY19" s="62">
        <f>SUM(BY14:BY18)</f>
        <v>70415.003047999999</v>
      </c>
      <c r="CA19" s="63"/>
    </row>
    <row r="20" spans="1:79" ht="6" customHeigh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9"/>
      <c r="O20" s="59"/>
      <c r="P20" s="59"/>
      <c r="Q20" s="59"/>
      <c r="R20" s="59"/>
      <c r="S20" s="59"/>
      <c r="T20" s="59"/>
      <c r="U20" s="59"/>
      <c r="V20" s="59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5"/>
      <c r="BT20" s="65"/>
      <c r="BU20" s="65"/>
      <c r="BV20" s="65"/>
    </row>
    <row r="21" spans="1:79" ht="12.95" customHeight="1" x14ac:dyDescent="0.25">
      <c r="A21" s="188" t="s">
        <v>45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90"/>
    </row>
    <row r="22" spans="1:79" ht="12" customHeight="1" x14ac:dyDescent="0.25">
      <c r="A22" s="191" t="s">
        <v>46</v>
      </c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3"/>
      <c r="AS22" s="194" t="s">
        <v>47</v>
      </c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6"/>
      <c r="BH22" s="197" t="s">
        <v>48</v>
      </c>
      <c r="BI22" s="198"/>
      <c r="BJ22" s="198"/>
      <c r="BK22" s="198"/>
      <c r="BL22" s="198"/>
      <c r="BM22" s="198"/>
      <c r="BN22" s="199"/>
      <c r="BO22" s="197" t="s">
        <v>49</v>
      </c>
      <c r="BP22" s="198"/>
      <c r="BQ22" s="198"/>
      <c r="BR22" s="198"/>
      <c r="BS22" s="198"/>
      <c r="BT22" s="198"/>
      <c r="BU22" s="198"/>
      <c r="BV22" s="199"/>
    </row>
    <row r="23" spans="1:79" ht="12" customHeight="1" x14ac:dyDescent="0.25">
      <c r="A23" s="206" t="s">
        <v>50</v>
      </c>
      <c r="B23" s="20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8"/>
      <c r="AD23" s="212" t="s">
        <v>51</v>
      </c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4"/>
      <c r="AS23" s="197" t="s">
        <v>52</v>
      </c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9"/>
      <c r="BH23" s="200"/>
      <c r="BI23" s="201"/>
      <c r="BJ23" s="201"/>
      <c r="BK23" s="201"/>
      <c r="BL23" s="201"/>
      <c r="BM23" s="201"/>
      <c r="BN23" s="202"/>
      <c r="BO23" s="200"/>
      <c r="BP23" s="201"/>
      <c r="BQ23" s="201"/>
      <c r="BR23" s="201"/>
      <c r="BS23" s="201"/>
      <c r="BT23" s="201"/>
      <c r="BU23" s="201"/>
      <c r="BV23" s="202"/>
    </row>
    <row r="24" spans="1:79" ht="12" customHeight="1" x14ac:dyDescent="0.25">
      <c r="A24" s="209"/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1"/>
      <c r="AD24" s="215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7"/>
      <c r="AS24" s="203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5"/>
      <c r="BH24" s="203"/>
      <c r="BI24" s="204"/>
      <c r="BJ24" s="204"/>
      <c r="BK24" s="204"/>
      <c r="BL24" s="204"/>
      <c r="BM24" s="204"/>
      <c r="BN24" s="205"/>
      <c r="BO24" s="203"/>
      <c r="BP24" s="204"/>
      <c r="BQ24" s="204"/>
      <c r="BR24" s="204"/>
      <c r="BS24" s="204"/>
      <c r="BT24" s="204"/>
      <c r="BU24" s="204"/>
      <c r="BV24" s="205"/>
    </row>
    <row r="25" spans="1:79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9"/>
      <c r="O25" s="59"/>
      <c r="P25" s="59"/>
      <c r="Q25" s="59"/>
      <c r="R25" s="59"/>
      <c r="S25" s="59"/>
      <c r="T25" s="59"/>
      <c r="U25" s="59"/>
      <c r="V25" s="59"/>
      <c r="W25" s="64"/>
      <c r="X25" s="64"/>
      <c r="Y25" s="64"/>
      <c r="Z25" s="64"/>
      <c r="AA25" s="64"/>
      <c r="AB25" s="64"/>
      <c r="AC25" s="64"/>
      <c r="AD25" s="185" t="s">
        <v>53</v>
      </c>
      <c r="AE25" s="185"/>
      <c r="AF25" s="185"/>
      <c r="AG25" s="185"/>
      <c r="AH25" s="185"/>
      <c r="AI25" s="185"/>
      <c r="AJ25" s="185"/>
      <c r="AK25" s="185"/>
      <c r="AL25" s="185"/>
      <c r="AM25" s="185"/>
      <c r="AN25" s="185"/>
      <c r="AO25" s="185"/>
      <c r="AP25" s="185"/>
      <c r="AQ25" s="185"/>
      <c r="AR25" s="185"/>
      <c r="AS25" s="185" t="s">
        <v>54</v>
      </c>
      <c r="AT25" s="185"/>
      <c r="AU25" s="185"/>
      <c r="AV25" s="185"/>
      <c r="AW25" s="185"/>
      <c r="AX25" s="185"/>
      <c r="AY25" s="185"/>
      <c r="AZ25" s="185"/>
      <c r="BA25" s="185"/>
      <c r="BB25" s="185"/>
      <c r="BC25" s="185"/>
      <c r="BD25" s="185"/>
      <c r="BE25" s="185"/>
      <c r="BF25" s="185"/>
      <c r="BG25" s="185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7"/>
      <c r="BT25" s="67"/>
      <c r="BU25" s="67"/>
      <c r="BV25" s="67"/>
      <c r="BY25" s="63">
        <f>-BJ27</f>
        <v>-76069.14</v>
      </c>
    </row>
    <row r="26" spans="1:79" x14ac:dyDescent="0.25">
      <c r="A26" s="219" t="s">
        <v>55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20" t="s">
        <v>65</v>
      </c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 t="s">
        <v>66</v>
      </c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1">
        <v>1</v>
      </c>
      <c r="BI26" s="220"/>
      <c r="BJ26" s="220"/>
      <c r="BK26" s="220"/>
      <c r="BL26" s="220"/>
      <c r="BM26" s="220"/>
      <c r="BN26" s="220"/>
      <c r="BO26" s="220"/>
      <c r="BP26" s="220"/>
      <c r="BQ26" s="220"/>
      <c r="BR26" s="220"/>
      <c r="BS26" s="220"/>
      <c r="BT26" s="220"/>
      <c r="BU26" s="220"/>
      <c r="BV26" s="220"/>
      <c r="BY26" s="63">
        <f>SUM(BY25:BY25)</f>
        <v>-76069.14</v>
      </c>
    </row>
    <row r="27" spans="1:79" x14ac:dyDescent="0.25">
      <c r="A27" s="222" t="s">
        <v>56</v>
      </c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68">
        <v>0</v>
      </c>
      <c r="AE27" s="69"/>
      <c r="AF27" s="218">
        <f>59045.1+19736.32-2712.28</f>
        <v>76069.14</v>
      </c>
      <c r="AG27" s="218"/>
      <c r="AH27" s="218"/>
      <c r="AI27" s="218"/>
      <c r="AJ27" s="218"/>
      <c r="AK27" s="218"/>
      <c r="AL27" s="218"/>
      <c r="AM27" s="218"/>
      <c r="AN27" s="69"/>
      <c r="AO27" s="69"/>
      <c r="AP27" s="69"/>
      <c r="AQ27" s="69"/>
      <c r="AR27" s="69"/>
      <c r="AS27" s="69"/>
      <c r="AT27" s="69"/>
      <c r="AU27" s="218">
        <v>0</v>
      </c>
      <c r="AV27" s="218"/>
      <c r="AW27" s="218"/>
      <c r="AX27" s="218"/>
      <c r="AY27" s="218"/>
      <c r="AZ27" s="218"/>
      <c r="BA27" s="218"/>
      <c r="BB27" s="218"/>
      <c r="BC27" s="69"/>
      <c r="BD27" s="69"/>
      <c r="BE27" s="69"/>
      <c r="BF27" s="69"/>
      <c r="BG27" s="69"/>
      <c r="BH27" s="70"/>
      <c r="BI27" s="70"/>
      <c r="BJ27" s="218">
        <f>+AF27</f>
        <v>76069.14</v>
      </c>
      <c r="BK27" s="218"/>
      <c r="BL27" s="218"/>
      <c r="BM27" s="218"/>
      <c r="BN27" s="218"/>
      <c r="BO27" s="218"/>
      <c r="BP27" s="218"/>
      <c r="BQ27" s="218"/>
      <c r="BR27" s="70"/>
      <c r="BS27" s="70"/>
      <c r="BT27" s="70"/>
      <c r="BU27" s="70"/>
      <c r="BV27" s="71"/>
    </row>
    <row r="28" spans="1:79" x14ac:dyDescent="0.25">
      <c r="A28" s="219" t="s">
        <v>57</v>
      </c>
      <c r="B28" s="219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20" t="s">
        <v>65</v>
      </c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 t="s">
        <v>66</v>
      </c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1">
        <v>1</v>
      </c>
      <c r="BI28" s="220"/>
      <c r="BJ28" s="220"/>
      <c r="BK28" s="220"/>
      <c r="BL28" s="220"/>
      <c r="BM28" s="220"/>
      <c r="BN28" s="220"/>
      <c r="BO28" s="220"/>
      <c r="BP28" s="220"/>
      <c r="BQ28" s="220"/>
      <c r="BR28" s="220"/>
      <c r="BS28" s="220"/>
      <c r="BT28" s="220"/>
      <c r="BU28" s="220"/>
      <c r="BV28" s="220"/>
    </row>
    <row r="29" spans="1:79" x14ac:dyDescent="0.25">
      <c r="A29" s="222" t="s">
        <v>56</v>
      </c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68">
        <v>0</v>
      </c>
      <c r="AE29" s="69"/>
      <c r="AF29" s="218">
        <f>+BH19-AF27</f>
        <v>2712.2779199999932</v>
      </c>
      <c r="AG29" s="218"/>
      <c r="AH29" s="218"/>
      <c r="AI29" s="218"/>
      <c r="AJ29" s="218"/>
      <c r="AK29" s="218"/>
      <c r="AL29" s="218"/>
      <c r="AM29" s="218"/>
      <c r="AN29" s="69"/>
      <c r="AO29" s="69"/>
      <c r="AP29" s="69"/>
      <c r="AQ29" s="69"/>
      <c r="AR29" s="69"/>
      <c r="AS29" s="69"/>
      <c r="AT29" s="69"/>
      <c r="AU29" s="218">
        <v>0</v>
      </c>
      <c r="AV29" s="218"/>
      <c r="AW29" s="218"/>
      <c r="AX29" s="218"/>
      <c r="AY29" s="218"/>
      <c r="AZ29" s="218"/>
      <c r="BA29" s="218"/>
      <c r="BB29" s="218"/>
      <c r="BC29" s="69"/>
      <c r="BD29" s="69"/>
      <c r="BE29" s="69"/>
      <c r="BF29" s="69"/>
      <c r="BG29" s="69"/>
      <c r="BH29" s="70"/>
      <c r="BI29" s="70"/>
      <c r="BJ29" s="218">
        <f>+AU29+AF29</f>
        <v>2712.2779199999932</v>
      </c>
      <c r="BK29" s="218"/>
      <c r="BL29" s="218"/>
      <c r="BM29" s="218"/>
      <c r="BN29" s="218"/>
      <c r="BO29" s="218"/>
      <c r="BP29" s="218"/>
      <c r="BQ29" s="218"/>
      <c r="BR29" s="70"/>
      <c r="BS29" s="70"/>
      <c r="BT29" s="70"/>
      <c r="BU29" s="70"/>
      <c r="BV29" s="70"/>
    </row>
    <row r="30" spans="1:79" x14ac:dyDescent="0.25">
      <c r="A30" s="226" t="s">
        <v>58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72">
        <v>0</v>
      </c>
      <c r="AE30" s="73"/>
      <c r="AF30" s="227">
        <f>AF27+-AF29</f>
        <v>73356.862080000006</v>
      </c>
      <c r="AG30" s="227"/>
      <c r="AH30" s="227"/>
      <c r="AI30" s="227"/>
      <c r="AJ30" s="227"/>
      <c r="AK30" s="227"/>
      <c r="AL30" s="227"/>
      <c r="AM30" s="227"/>
      <c r="AN30" s="73"/>
      <c r="AO30" s="73"/>
      <c r="AP30" s="73"/>
      <c r="AQ30" s="73"/>
      <c r="AR30" s="73"/>
      <c r="AS30" s="73"/>
      <c r="AT30" s="73"/>
      <c r="AU30" s="227">
        <f>AU27+AU29</f>
        <v>0</v>
      </c>
      <c r="AV30" s="227"/>
      <c r="AW30" s="227"/>
      <c r="AX30" s="227"/>
      <c r="AY30" s="227"/>
      <c r="AZ30" s="227"/>
      <c r="BA30" s="227"/>
      <c r="BB30" s="227"/>
      <c r="BC30" s="73"/>
      <c r="BD30" s="73"/>
      <c r="BE30" s="73"/>
      <c r="BF30" s="73"/>
      <c r="BG30" s="73"/>
      <c r="BH30" s="74"/>
      <c r="BI30" s="74"/>
      <c r="BJ30" s="227">
        <f>BJ27+BJ29</f>
        <v>78781.417919999993</v>
      </c>
      <c r="BK30" s="227"/>
      <c r="BL30" s="227"/>
      <c r="BM30" s="227"/>
      <c r="BN30" s="227"/>
      <c r="BO30" s="227"/>
      <c r="BP30" s="227"/>
      <c r="BQ30" s="227"/>
      <c r="BR30" s="75"/>
      <c r="BS30" s="75"/>
      <c r="BT30" s="75"/>
      <c r="BU30" s="75"/>
      <c r="BV30" s="75"/>
    </row>
    <row r="31" spans="1:79" s="1" customFormat="1" ht="12.75" x14ac:dyDescent="0.2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9"/>
      <c r="O31" s="59"/>
      <c r="P31" s="59"/>
      <c r="Q31" s="59"/>
      <c r="R31" s="59"/>
      <c r="S31" s="59"/>
      <c r="T31" s="59"/>
      <c r="U31" s="59"/>
      <c r="V31" s="59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76"/>
      <c r="BK31" s="76"/>
      <c r="BL31" s="76"/>
      <c r="BM31" s="76"/>
      <c r="BN31" s="76"/>
      <c r="BO31" s="76"/>
      <c r="BP31" s="76"/>
      <c r="BQ31" s="76"/>
      <c r="BR31" s="64"/>
      <c r="BS31" s="65"/>
      <c r="BT31" s="65"/>
      <c r="BU31" s="65"/>
      <c r="BV31" s="65"/>
    </row>
    <row r="32" spans="1:79" s="1" customFormat="1" ht="12.75" x14ac:dyDescent="0.25">
      <c r="A32" s="77" t="str">
        <f>+'Planilha orçamentária 170'!A25:H25</f>
        <v>Canitar, 29 de maio de 2.018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9"/>
      <c r="O32" s="59"/>
      <c r="P32" s="59"/>
      <c r="Q32" s="59"/>
      <c r="R32" s="59"/>
      <c r="S32" s="59"/>
      <c r="T32" s="59"/>
      <c r="U32" s="59"/>
      <c r="V32" s="59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5"/>
      <c r="BT32" s="65"/>
      <c r="BU32" s="65"/>
      <c r="BV32" s="65"/>
    </row>
    <row r="33" spans="1:74" x14ac:dyDescent="0.25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9"/>
      <c r="W33" s="79"/>
      <c r="X33" s="79"/>
      <c r="Y33" s="79"/>
      <c r="Z33" s="79"/>
      <c r="AA33" s="79"/>
      <c r="AB33" s="79" t="s">
        <v>69</v>
      </c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</row>
    <row r="34" spans="1:74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</row>
    <row r="35" spans="1:74" x14ac:dyDescent="0.25">
      <c r="A35" s="80"/>
      <c r="B35" s="80"/>
      <c r="C35" s="80"/>
      <c r="D35" s="8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</row>
    <row r="36" spans="1:74" s="82" customFormat="1" ht="12.75" x14ac:dyDescent="0.2">
      <c r="A36" s="81"/>
      <c r="B36" s="81"/>
      <c r="C36" s="81"/>
      <c r="D36" s="81"/>
      <c r="E36" s="91"/>
      <c r="F36" s="228" t="s">
        <v>59</v>
      </c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81"/>
      <c r="Y36" s="81"/>
      <c r="Z36" s="81"/>
      <c r="AA36" s="81"/>
      <c r="AB36" s="81"/>
      <c r="AC36" s="229" t="s">
        <v>60</v>
      </c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81"/>
      <c r="AV36" s="81"/>
      <c r="AW36" s="81"/>
      <c r="AX36" s="81"/>
      <c r="AY36" s="81"/>
      <c r="AZ36" s="81"/>
      <c r="BA36" s="229" t="s">
        <v>22</v>
      </c>
      <c r="BB36" s="229"/>
      <c r="BC36" s="229"/>
      <c r="BD36" s="229"/>
      <c r="BE36" s="229"/>
      <c r="BF36" s="229"/>
      <c r="BG36" s="229"/>
      <c r="BH36" s="229"/>
      <c r="BI36" s="229"/>
      <c r="BJ36" s="229"/>
      <c r="BK36" s="229"/>
      <c r="BL36" s="229"/>
      <c r="BM36" s="229"/>
      <c r="BN36" s="229"/>
      <c r="BO36" s="229"/>
      <c r="BP36" s="229"/>
      <c r="BQ36" s="229"/>
      <c r="BR36" s="81"/>
      <c r="BS36" s="81"/>
      <c r="BT36" s="81"/>
      <c r="BU36" s="81"/>
      <c r="BV36" s="81"/>
    </row>
    <row r="37" spans="1:74" x14ac:dyDescent="0.25">
      <c r="A37" s="80"/>
      <c r="B37" s="80"/>
      <c r="C37" s="80"/>
      <c r="D37" s="80"/>
      <c r="E37" s="90"/>
      <c r="F37" s="223" t="s">
        <v>61</v>
      </c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90"/>
      <c r="X37" s="80"/>
      <c r="Y37" s="80"/>
      <c r="Z37" s="80"/>
      <c r="AA37" s="80"/>
      <c r="AB37" s="80"/>
      <c r="AC37" s="224" t="s">
        <v>62</v>
      </c>
      <c r="AD37" s="224"/>
      <c r="AE37" s="224"/>
      <c r="AF37" s="224"/>
      <c r="AG37" s="224"/>
      <c r="AH37" s="224"/>
      <c r="AI37" s="224"/>
      <c r="AJ37" s="224"/>
      <c r="AK37" s="224"/>
      <c r="AL37" s="224"/>
      <c r="AM37" s="224"/>
      <c r="AN37" s="224"/>
      <c r="AO37" s="224"/>
      <c r="AP37" s="224"/>
      <c r="AQ37" s="224"/>
      <c r="AR37" s="224"/>
      <c r="AS37" s="224"/>
      <c r="AT37" s="224"/>
      <c r="AU37" s="80"/>
      <c r="AV37" s="80"/>
      <c r="AW37" s="80"/>
      <c r="AX37" s="80"/>
      <c r="AY37" s="80"/>
      <c r="AZ37" s="80"/>
      <c r="BA37" s="225" t="s">
        <v>23</v>
      </c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5"/>
      <c r="BQ37" s="225"/>
      <c r="BR37" s="80"/>
      <c r="BS37" s="80"/>
      <c r="BT37" s="80"/>
      <c r="BU37" s="80"/>
      <c r="BV37" s="80"/>
    </row>
    <row r="38" spans="1:74" x14ac:dyDescent="0.25"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BR38" s="84"/>
      <c r="BS38" s="84"/>
      <c r="BT38" s="84"/>
      <c r="BU38" s="84"/>
      <c r="BV38" s="84"/>
    </row>
    <row r="39" spans="1:74" x14ac:dyDescent="0.25"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BR39" s="85"/>
      <c r="BS39" s="85"/>
      <c r="BT39" s="85"/>
      <c r="BU39" s="85"/>
      <c r="BV39" s="85"/>
    </row>
  </sheetData>
  <mergeCells count="81">
    <mergeCell ref="F37:V37"/>
    <mergeCell ref="AC37:AT37"/>
    <mergeCell ref="BA37:BQ37"/>
    <mergeCell ref="AJ15:AL15"/>
    <mergeCell ref="A30:AC30"/>
    <mergeCell ref="AF30:AM30"/>
    <mergeCell ref="AU30:BB30"/>
    <mergeCell ref="BJ30:BQ30"/>
    <mergeCell ref="F36:W36"/>
    <mergeCell ref="AC36:AT36"/>
    <mergeCell ref="BA36:BQ36"/>
    <mergeCell ref="A28:AC28"/>
    <mergeCell ref="AD28:AR28"/>
    <mergeCell ref="AS28:BG28"/>
    <mergeCell ref="BH28:BV28"/>
    <mergeCell ref="A29:AC29"/>
    <mergeCell ref="AF29:AM29"/>
    <mergeCell ref="AU29:BB29"/>
    <mergeCell ref="BJ29:BQ29"/>
    <mergeCell ref="A26:AC26"/>
    <mergeCell ref="AD26:AR26"/>
    <mergeCell ref="AS26:BG26"/>
    <mergeCell ref="BH26:BV26"/>
    <mergeCell ref="A27:AC27"/>
    <mergeCell ref="AF27:AM27"/>
    <mergeCell ref="AU27:BB27"/>
    <mergeCell ref="BJ27:BQ27"/>
    <mergeCell ref="AD25:AR25"/>
    <mergeCell ref="AS25:BG25"/>
    <mergeCell ref="BH19:BQ19"/>
    <mergeCell ref="A21:BV21"/>
    <mergeCell ref="A22:AR22"/>
    <mergeCell ref="AS22:BG22"/>
    <mergeCell ref="BH22:BN24"/>
    <mergeCell ref="BO22:BV24"/>
    <mergeCell ref="A23:AC24"/>
    <mergeCell ref="AD23:AR24"/>
    <mergeCell ref="AS23:BG24"/>
    <mergeCell ref="AZ18:BA18"/>
    <mergeCell ref="BN18:BP18"/>
    <mergeCell ref="A16:C18"/>
    <mergeCell ref="D16:AC18"/>
    <mergeCell ref="AD16:AK16"/>
    <mergeCell ref="AL16:AM16"/>
    <mergeCell ref="AS16:AZ16"/>
    <mergeCell ref="BA16:BB16"/>
    <mergeCell ref="BH16:BO16"/>
    <mergeCell ref="BP16:BQ16"/>
    <mergeCell ref="AF17:AM17"/>
    <mergeCell ref="AU17:BB17"/>
    <mergeCell ref="BJ17:BQ17"/>
    <mergeCell ref="AJ18:AL18"/>
    <mergeCell ref="AZ15:BA15"/>
    <mergeCell ref="BN15:BP15"/>
    <mergeCell ref="A13:C15"/>
    <mergeCell ref="D13:AC15"/>
    <mergeCell ref="AD13:AK13"/>
    <mergeCell ref="AL13:AM13"/>
    <mergeCell ref="AS13:AZ13"/>
    <mergeCell ref="BA13:BB13"/>
    <mergeCell ref="BH13:BO13"/>
    <mergeCell ref="BP13:BQ13"/>
    <mergeCell ref="AF14:AM14"/>
    <mergeCell ref="AU14:BB14"/>
    <mergeCell ref="BJ14:BQ14"/>
    <mergeCell ref="A5:AC6"/>
    <mergeCell ref="AE5:BV6"/>
    <mergeCell ref="A7:AC8"/>
    <mergeCell ref="AE7:BV8"/>
    <mergeCell ref="A10:BV10"/>
    <mergeCell ref="A11:C12"/>
    <mergeCell ref="D11:AC12"/>
    <mergeCell ref="AD11:AR12"/>
    <mergeCell ref="AS11:BG12"/>
    <mergeCell ref="BH11:BV12"/>
    <mergeCell ref="A1:BV1"/>
    <mergeCell ref="A2:BV2"/>
    <mergeCell ref="AE3:AZ3"/>
    <mergeCell ref="BA3:BV3"/>
    <mergeCell ref="A4:AC4"/>
    <mergeCell ref="AE4:BV4"/>
  </mergeCells>
  <pageMargins left="0.51181102362204722" right="0.51181102362204722" top="0.98425196850393704" bottom="0.78740157480314965" header="0.31496062992125984" footer="0.31496062992125984"/>
  <pageSetup paperSize="9" scale="9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2" workbookViewId="0">
      <selection activeCell="D34" sqref="D34"/>
    </sheetView>
  </sheetViews>
  <sheetFormatPr defaultRowHeight="15" x14ac:dyDescent="0.25"/>
  <cols>
    <col min="1" max="1" width="5.42578125" customWidth="1"/>
    <col min="2" max="2" width="44.7109375" customWidth="1"/>
    <col min="3" max="9" width="10.28515625" customWidth="1"/>
  </cols>
  <sheetData>
    <row r="1" spans="1:9" ht="21" x14ac:dyDescent="0.35">
      <c r="A1" s="236" t="s">
        <v>26</v>
      </c>
      <c r="B1" s="236"/>
      <c r="C1" s="236"/>
      <c r="D1" s="236"/>
      <c r="E1" s="236"/>
      <c r="F1" s="236"/>
      <c r="G1" s="236"/>
      <c r="H1" s="236"/>
      <c r="I1" s="236"/>
    </row>
    <row r="2" spans="1:9" x14ac:dyDescent="0.25">
      <c r="E2" s="97"/>
      <c r="F2" s="97"/>
      <c r="G2" s="97"/>
      <c r="H2" s="97"/>
    </row>
    <row r="3" spans="1:9" x14ac:dyDescent="0.25">
      <c r="A3" s="103" t="s">
        <v>15</v>
      </c>
      <c r="B3" s="98"/>
      <c r="C3" s="98"/>
      <c r="E3" s="97"/>
      <c r="F3" s="97"/>
      <c r="G3" s="97"/>
      <c r="H3" s="97"/>
    </row>
    <row r="4" spans="1:9" x14ac:dyDescent="0.25">
      <c r="A4" s="103" t="s">
        <v>71</v>
      </c>
      <c r="B4" s="99"/>
      <c r="C4" s="80"/>
      <c r="D4" s="96"/>
      <c r="E4" s="96"/>
      <c r="F4" s="96"/>
      <c r="G4" s="96"/>
      <c r="H4" s="96"/>
    </row>
    <row r="5" spans="1:9" x14ac:dyDescent="0.25">
      <c r="A5" s="103" t="s">
        <v>25</v>
      </c>
      <c r="B5" s="99"/>
      <c r="C5" s="80"/>
      <c r="D5" s="96"/>
      <c r="E5" s="96"/>
      <c r="F5" s="96"/>
      <c r="G5" s="96"/>
      <c r="H5" s="96"/>
    </row>
    <row r="6" spans="1:9" x14ac:dyDescent="0.25">
      <c r="A6" s="103" t="s">
        <v>73</v>
      </c>
      <c r="B6" s="99"/>
      <c r="C6" s="80"/>
      <c r="D6" s="96"/>
      <c r="E6" s="96"/>
      <c r="F6" s="96"/>
      <c r="G6" s="96"/>
      <c r="H6" s="96"/>
    </row>
    <row r="7" spans="1:9" x14ac:dyDescent="0.25">
      <c r="A7" s="95" t="s">
        <v>67</v>
      </c>
      <c r="B7" s="99"/>
      <c r="C7" s="80"/>
      <c r="D7" s="96"/>
      <c r="E7" s="96"/>
      <c r="F7" s="96"/>
      <c r="G7" s="96"/>
      <c r="H7" s="96"/>
    </row>
    <row r="8" spans="1:9" ht="15.75" thickBot="1" x14ac:dyDescent="0.3"/>
    <row r="9" spans="1:9" s="40" customFormat="1" ht="27" customHeight="1" thickBot="1" x14ac:dyDescent="0.25">
      <c r="A9" s="119" t="s">
        <v>82</v>
      </c>
      <c r="B9" s="120" t="s">
        <v>83</v>
      </c>
      <c r="C9" s="121" t="s">
        <v>84</v>
      </c>
      <c r="D9" s="120" t="s">
        <v>85</v>
      </c>
      <c r="E9" s="121" t="s">
        <v>86</v>
      </c>
      <c r="F9" s="120" t="s">
        <v>87</v>
      </c>
      <c r="G9" s="121" t="s">
        <v>88</v>
      </c>
      <c r="H9" s="120" t="s">
        <v>89</v>
      </c>
      <c r="I9" s="122" t="s">
        <v>90</v>
      </c>
    </row>
    <row r="10" spans="1:9" ht="9" customHeight="1" x14ac:dyDescent="0.25">
      <c r="A10" s="255" t="s">
        <v>16</v>
      </c>
      <c r="B10" s="243" t="s">
        <v>78</v>
      </c>
      <c r="C10" s="100"/>
      <c r="D10" s="101"/>
      <c r="E10" s="102"/>
      <c r="F10" s="101"/>
      <c r="G10" s="102"/>
      <c r="H10" s="101"/>
      <c r="I10" s="232">
        <f>+C11</f>
        <v>1250.316</v>
      </c>
    </row>
    <row r="11" spans="1:9" ht="9" customHeight="1" x14ac:dyDescent="0.25">
      <c r="A11" s="230"/>
      <c r="B11" s="244"/>
      <c r="C11" s="241">
        <f>+'Planilha orçamentária 170'!H13</f>
        <v>1250.316</v>
      </c>
      <c r="D11" s="105"/>
      <c r="E11" s="106"/>
      <c r="F11" s="105"/>
      <c r="G11" s="106"/>
      <c r="H11" s="105"/>
      <c r="I11" s="232"/>
    </row>
    <row r="12" spans="1:9" ht="9" customHeight="1" x14ac:dyDescent="0.25">
      <c r="A12" s="230"/>
      <c r="B12" s="244"/>
      <c r="C12" s="242"/>
      <c r="D12" s="107"/>
      <c r="E12" s="108"/>
      <c r="F12" s="107"/>
      <c r="G12" s="108"/>
      <c r="H12" s="107"/>
      <c r="I12" s="233"/>
    </row>
    <row r="13" spans="1:9" ht="9" customHeight="1" x14ac:dyDescent="0.25">
      <c r="A13" s="230" t="s">
        <v>17</v>
      </c>
      <c r="B13" s="245" t="s">
        <v>13</v>
      </c>
      <c r="C13" s="109"/>
      <c r="D13" s="110"/>
      <c r="E13" s="111"/>
      <c r="F13" s="112"/>
      <c r="G13" s="111"/>
      <c r="H13" s="112"/>
      <c r="I13" s="234">
        <f>+D14</f>
        <v>8016.732</v>
      </c>
    </row>
    <row r="14" spans="1:9" ht="9" customHeight="1" x14ac:dyDescent="0.25">
      <c r="A14" s="230"/>
      <c r="B14" s="245"/>
      <c r="C14" s="113"/>
      <c r="D14" s="239">
        <f>+'Planilha orçamentária 170'!H14</f>
        <v>8016.732</v>
      </c>
      <c r="E14" s="106"/>
      <c r="F14" s="105"/>
      <c r="G14" s="106"/>
      <c r="H14" s="105"/>
      <c r="I14" s="234"/>
    </row>
    <row r="15" spans="1:9" ht="9" customHeight="1" x14ac:dyDescent="0.25">
      <c r="A15" s="230"/>
      <c r="B15" s="245"/>
      <c r="C15" s="114"/>
      <c r="D15" s="246"/>
      <c r="E15" s="108"/>
      <c r="F15" s="107"/>
      <c r="G15" s="108"/>
      <c r="H15" s="107"/>
      <c r="I15" s="234"/>
    </row>
    <row r="16" spans="1:9" ht="9" customHeight="1" x14ac:dyDescent="0.25">
      <c r="A16" s="230" t="s">
        <v>79</v>
      </c>
      <c r="B16" s="244" t="str">
        <f>+'Planilha orçamentária 170'!C15</f>
        <v>Concreto asfáltico usinado a quente - Blinder</v>
      </c>
      <c r="C16" s="109"/>
      <c r="D16" s="112"/>
      <c r="E16" s="115"/>
      <c r="F16" s="112"/>
      <c r="G16" s="111"/>
      <c r="H16" s="112"/>
      <c r="I16" s="234">
        <f>+E17</f>
        <v>17605.18476</v>
      </c>
    </row>
    <row r="17" spans="1:9" ht="9" customHeight="1" x14ac:dyDescent="0.25">
      <c r="A17" s="230"/>
      <c r="B17" s="244"/>
      <c r="C17" s="113"/>
      <c r="D17" s="105"/>
      <c r="E17" s="247">
        <f>+'Planilha orçamentária 170'!H15</f>
        <v>17605.18476</v>
      </c>
      <c r="F17" s="105"/>
      <c r="G17" s="106"/>
      <c r="H17" s="105"/>
      <c r="I17" s="234"/>
    </row>
    <row r="18" spans="1:9" ht="9" customHeight="1" x14ac:dyDescent="0.25">
      <c r="A18" s="230"/>
      <c r="B18" s="244"/>
      <c r="C18" s="114"/>
      <c r="D18" s="107"/>
      <c r="E18" s="248"/>
      <c r="F18" s="107"/>
      <c r="G18" s="108"/>
      <c r="H18" s="107"/>
      <c r="I18" s="234"/>
    </row>
    <row r="19" spans="1:9" ht="9" customHeight="1" x14ac:dyDescent="0.25">
      <c r="A19" s="230" t="s">
        <v>80</v>
      </c>
      <c r="B19" s="249" t="str">
        <f>+'Planilha orçamentária 170'!C16</f>
        <v>Camada de rolamento em concreto betuminosos usinado quente - CBUQ</v>
      </c>
      <c r="C19" s="109"/>
      <c r="D19" s="112"/>
      <c r="E19" s="111"/>
      <c r="F19" s="110"/>
      <c r="G19" s="115"/>
      <c r="H19" s="112"/>
      <c r="I19" s="234">
        <f>+F20+G20</f>
        <v>49583.855159999992</v>
      </c>
    </row>
    <row r="20" spans="1:9" ht="9" customHeight="1" x14ac:dyDescent="0.25">
      <c r="A20" s="230"/>
      <c r="B20" s="250"/>
      <c r="C20" s="113"/>
      <c r="D20" s="105"/>
      <c r="E20" s="106"/>
      <c r="F20" s="239">
        <f>+'Planilha orçamentária 170'!H16/2</f>
        <v>24791.927579999996</v>
      </c>
      <c r="G20" s="247">
        <f>+F20</f>
        <v>24791.927579999996</v>
      </c>
      <c r="H20" s="105"/>
      <c r="I20" s="234"/>
    </row>
    <row r="21" spans="1:9" ht="9" customHeight="1" x14ac:dyDescent="0.25">
      <c r="A21" s="230"/>
      <c r="B21" s="251"/>
      <c r="C21" s="114"/>
      <c r="D21" s="107"/>
      <c r="E21" s="108"/>
      <c r="F21" s="246"/>
      <c r="G21" s="248"/>
      <c r="H21" s="107"/>
      <c r="I21" s="234"/>
    </row>
    <row r="22" spans="1:9" ht="9" customHeight="1" x14ac:dyDescent="0.25">
      <c r="A22" s="230" t="s">
        <v>81</v>
      </c>
      <c r="B22" s="252" t="str">
        <f>+'Planilha orçamentária 170'!C22</f>
        <v>Tinta acrílica para sinalização visual de piso, com acabamento microtexturizado e antiderrapante</v>
      </c>
      <c r="C22" s="109"/>
      <c r="D22" s="112"/>
      <c r="E22" s="111"/>
      <c r="F22" s="112"/>
      <c r="G22" s="115"/>
      <c r="H22" s="110"/>
      <c r="I22" s="234">
        <f>+G23+H23</f>
        <v>2325.33</v>
      </c>
    </row>
    <row r="23" spans="1:9" ht="9" customHeight="1" x14ac:dyDescent="0.25">
      <c r="A23" s="230"/>
      <c r="B23" s="252"/>
      <c r="C23" s="113"/>
      <c r="D23" s="105"/>
      <c r="E23" s="106"/>
      <c r="F23" s="105"/>
      <c r="G23" s="247">
        <f>+'Planilha orçamentária 170'!H22/2</f>
        <v>1162.665</v>
      </c>
      <c r="H23" s="239">
        <f>+G23</f>
        <v>1162.665</v>
      </c>
      <c r="I23" s="234"/>
    </row>
    <row r="24" spans="1:9" ht="9" customHeight="1" thickBot="1" x14ac:dyDescent="0.3">
      <c r="A24" s="231"/>
      <c r="B24" s="253"/>
      <c r="C24" s="116"/>
      <c r="D24" s="117"/>
      <c r="E24" s="118"/>
      <c r="F24" s="117"/>
      <c r="G24" s="254"/>
      <c r="H24" s="240"/>
      <c r="I24" s="235"/>
    </row>
    <row r="25" spans="1:9" ht="27" customHeight="1" thickBot="1" x14ac:dyDescent="0.3">
      <c r="A25" s="123"/>
      <c r="B25" s="124"/>
      <c r="C25" s="104">
        <f t="shared" ref="C25:H25" si="0">SUM(C11:C24)</f>
        <v>1250.316</v>
      </c>
      <c r="D25" s="104">
        <f t="shared" si="0"/>
        <v>8016.732</v>
      </c>
      <c r="E25" s="104">
        <f t="shared" si="0"/>
        <v>17605.18476</v>
      </c>
      <c r="F25" s="104">
        <f t="shared" si="0"/>
        <v>24791.927579999996</v>
      </c>
      <c r="G25" s="104">
        <f t="shared" si="0"/>
        <v>25954.592579999997</v>
      </c>
      <c r="H25" s="104">
        <f t="shared" si="0"/>
        <v>1162.665</v>
      </c>
      <c r="I25" s="104">
        <f>SUM(C25:H25)</f>
        <v>78781.417919999993</v>
      </c>
    </row>
    <row r="27" spans="1:9" x14ac:dyDescent="0.25">
      <c r="A27" t="str">
        <f>+cronograma!A32</f>
        <v>Canitar, 29 de maio de 2.018</v>
      </c>
    </row>
    <row r="31" spans="1:9" x14ac:dyDescent="0.25">
      <c r="B31" s="126"/>
      <c r="F31" s="126"/>
      <c r="G31" s="126"/>
      <c r="H31" s="126"/>
      <c r="I31" s="126"/>
    </row>
    <row r="32" spans="1:9" x14ac:dyDescent="0.25">
      <c r="B32" s="125" t="s">
        <v>60</v>
      </c>
      <c r="F32" s="237" t="s">
        <v>22</v>
      </c>
      <c r="G32" s="237"/>
      <c r="H32" s="237"/>
      <c r="I32" s="237"/>
    </row>
    <row r="33" spans="2:9" x14ac:dyDescent="0.25">
      <c r="B33" s="89" t="s">
        <v>91</v>
      </c>
      <c r="F33" s="238" t="s">
        <v>23</v>
      </c>
      <c r="G33" s="238"/>
      <c r="H33" s="238"/>
      <c r="I33" s="238"/>
    </row>
  </sheetData>
  <mergeCells count="25">
    <mergeCell ref="A1:I1"/>
    <mergeCell ref="F32:I32"/>
    <mergeCell ref="F33:I33"/>
    <mergeCell ref="H23:H24"/>
    <mergeCell ref="C11:C12"/>
    <mergeCell ref="B10:B12"/>
    <mergeCell ref="B13:B15"/>
    <mergeCell ref="D14:D15"/>
    <mergeCell ref="B16:B18"/>
    <mergeCell ref="E17:E18"/>
    <mergeCell ref="B19:B21"/>
    <mergeCell ref="B22:B24"/>
    <mergeCell ref="F20:F21"/>
    <mergeCell ref="G20:G21"/>
    <mergeCell ref="G23:G24"/>
    <mergeCell ref="A10:A12"/>
    <mergeCell ref="A13:A15"/>
    <mergeCell ref="A16:A18"/>
    <mergeCell ref="A19:A21"/>
    <mergeCell ref="A22:A24"/>
    <mergeCell ref="I10:I12"/>
    <mergeCell ref="I13:I15"/>
    <mergeCell ref="I16:I18"/>
    <mergeCell ref="I19:I21"/>
    <mergeCell ref="I22:I24"/>
  </mergeCells>
  <pageMargins left="0.39370078740157483" right="1.7716535433070868" top="0.98425196850393704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 170</vt:lpstr>
      <vt:lpstr>cronograma</vt:lpstr>
      <vt:lpstr>cronograma prático</vt:lpstr>
      <vt:lpstr>'Planilha orçamentária 170'!Area_de_impressao</vt:lpstr>
      <vt:lpstr>'Planilha orçamentária 170'!Titulos_de_impressao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Ribeiro Keunecke</dc:creator>
  <cp:lastModifiedBy>pc</cp:lastModifiedBy>
  <cp:lastPrinted>2018-06-06T04:01:10Z</cp:lastPrinted>
  <dcterms:created xsi:type="dcterms:W3CDTF">2016-08-01T12:59:13Z</dcterms:created>
  <dcterms:modified xsi:type="dcterms:W3CDTF">2018-06-06T04:01:17Z</dcterms:modified>
</cp:coreProperties>
</file>